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05B8B9C4-5F41-484F-A119-0010BF06C7BE}" xr6:coauthVersionLast="47" xr6:coauthVersionMax="47" xr10:uidLastSave="{00000000-0000-0000-0000-000000000000}"/>
  <bookViews>
    <workbookView xWindow="28680" yWindow="-120" windowWidth="24240" windowHeight="13020" firstSheet="1" activeTab="2" xr2:uid="{00000000-000D-0000-FFFF-FFFF00000000}"/>
  </bookViews>
  <sheets>
    <sheet name="MONTHENTRY" sheetId="8" state="hidden" r:id="rId1"/>
    <sheet name="Sum &amp; FG" sheetId="4" r:id="rId2"/>
    <sheet name="State Details (2)" sheetId="22" r:id="rId3"/>
    <sheet name="State Details" sheetId="12" r:id="rId4"/>
    <sheet name="LG Details" sheetId="17" r:id="rId5"/>
    <sheet name="SumSum" sheetId="14" r:id="rId6"/>
    <sheet name="Ecology to States" sheetId="13" r:id="rId7"/>
    <sheet name="ECOLOGY TO INDIVIDUAL LGCS" sheetId="19" r:id="rId8"/>
    <sheet name="Ecology to LGCs" sheetId="21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1" l="1"/>
  <c r="D43" i="2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780" i="19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E42" i="13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K43" i="14"/>
  <c r="J43" i="14"/>
  <c r="I43" i="14"/>
  <c r="H43" i="14"/>
  <c r="G43" i="14"/>
  <c r="F43" i="14"/>
  <c r="E43" i="14"/>
  <c r="D43" i="14"/>
  <c r="C43" i="14"/>
  <c r="K42" i="14"/>
  <c r="I42" i="14"/>
  <c r="K41" i="14"/>
  <c r="I41" i="14"/>
  <c r="K40" i="14"/>
  <c r="I40" i="14"/>
  <c r="K39" i="14"/>
  <c r="I39" i="14"/>
  <c r="H39" i="14"/>
  <c r="K38" i="14"/>
  <c r="I38" i="14"/>
  <c r="K37" i="14"/>
  <c r="I37" i="14"/>
  <c r="H37" i="14"/>
  <c r="K36" i="14"/>
  <c r="I36" i="14"/>
  <c r="H36" i="14"/>
  <c r="K35" i="14"/>
  <c r="I35" i="14"/>
  <c r="K34" i="14"/>
  <c r="I34" i="14"/>
  <c r="K33" i="14"/>
  <c r="I33" i="14"/>
  <c r="H33" i="14"/>
  <c r="K32" i="14"/>
  <c r="I32" i="14"/>
  <c r="K31" i="14"/>
  <c r="I31" i="14"/>
  <c r="H31" i="14"/>
  <c r="K30" i="14"/>
  <c r="I30" i="14"/>
  <c r="H30" i="14"/>
  <c r="K29" i="14"/>
  <c r="I29" i="14"/>
  <c r="K28" i="14"/>
  <c r="I28" i="14"/>
  <c r="H28" i="14"/>
  <c r="K27" i="14"/>
  <c r="I27" i="14"/>
  <c r="H27" i="14"/>
  <c r="K26" i="14"/>
  <c r="I26" i="14"/>
  <c r="H26" i="14"/>
  <c r="K25" i="14"/>
  <c r="I25" i="14"/>
  <c r="K24" i="14"/>
  <c r="I24" i="14"/>
  <c r="K23" i="14"/>
  <c r="I23" i="14"/>
  <c r="H23" i="14"/>
  <c r="K22" i="14"/>
  <c r="I22" i="14"/>
  <c r="K21" i="14"/>
  <c r="I21" i="14"/>
  <c r="H21" i="14"/>
  <c r="K20" i="14"/>
  <c r="I20" i="14"/>
  <c r="H20" i="14"/>
  <c r="K19" i="14"/>
  <c r="I19" i="14"/>
  <c r="K18" i="14"/>
  <c r="I18" i="14"/>
  <c r="K17" i="14"/>
  <c r="I17" i="14"/>
  <c r="H17" i="14"/>
  <c r="K16" i="14"/>
  <c r="I16" i="14"/>
  <c r="D16" i="14"/>
  <c r="K15" i="14"/>
  <c r="I15" i="14"/>
  <c r="H15" i="14"/>
  <c r="K14" i="14"/>
  <c r="I14" i="14"/>
  <c r="H14" i="14"/>
  <c r="K13" i="14"/>
  <c r="I13" i="14"/>
  <c r="K12" i="14"/>
  <c r="I12" i="14"/>
  <c r="H12" i="14"/>
  <c r="K11" i="14"/>
  <c r="I11" i="14"/>
  <c r="H11" i="14"/>
  <c r="K10" i="14"/>
  <c r="I10" i="14"/>
  <c r="K9" i="14"/>
  <c r="I9" i="14"/>
  <c r="K8" i="14"/>
  <c r="I8" i="14"/>
  <c r="H8" i="14"/>
  <c r="K7" i="14"/>
  <c r="I7" i="14"/>
  <c r="K6" i="14"/>
  <c r="I6" i="14"/>
  <c r="H6" i="14"/>
  <c r="M413" i="17"/>
  <c r="L413" i="17"/>
  <c r="K413" i="17"/>
  <c r="J413" i="17"/>
  <c r="I413" i="17"/>
  <c r="H413" i="17"/>
  <c r="G413" i="17"/>
  <c r="F413" i="17"/>
  <c r="E413" i="17"/>
  <c r="AA412" i="17"/>
  <c r="Y412" i="17"/>
  <c r="T412" i="17"/>
  <c r="M412" i="17"/>
  <c r="K412" i="17"/>
  <c r="AA411" i="17"/>
  <c r="Z411" i="17"/>
  <c r="Y411" i="17"/>
  <c r="X411" i="17"/>
  <c r="W411" i="17"/>
  <c r="V411" i="17"/>
  <c r="U411" i="17"/>
  <c r="T411" i="17"/>
  <c r="S411" i="17"/>
  <c r="M411" i="17"/>
  <c r="K411" i="17"/>
  <c r="AA410" i="17"/>
  <c r="Y410" i="17"/>
  <c r="M410" i="17"/>
  <c r="K410" i="17"/>
  <c r="AA409" i="17"/>
  <c r="Y409" i="17"/>
  <c r="M409" i="17"/>
  <c r="K409" i="17"/>
  <c r="AA408" i="17"/>
  <c r="Y408" i="17"/>
  <c r="M408" i="17"/>
  <c r="K408" i="17"/>
  <c r="AA407" i="17"/>
  <c r="Y407" i="17"/>
  <c r="M407" i="17"/>
  <c r="K407" i="17"/>
  <c r="AA406" i="17"/>
  <c r="Y406" i="17"/>
  <c r="M406" i="17"/>
  <c r="K406" i="17"/>
  <c r="AA405" i="17"/>
  <c r="Y405" i="17"/>
  <c r="M405" i="17"/>
  <c r="K405" i="17"/>
  <c r="AA404" i="17"/>
  <c r="Z404" i="17"/>
  <c r="Y404" i="17"/>
  <c r="X404" i="17"/>
  <c r="W404" i="17"/>
  <c r="V404" i="17"/>
  <c r="U404" i="17"/>
  <c r="T404" i="17"/>
  <c r="S404" i="17"/>
  <c r="M404" i="17"/>
  <c r="K404" i="17"/>
  <c r="AA403" i="17"/>
  <c r="Y403" i="17"/>
  <c r="M403" i="17"/>
  <c r="K403" i="17"/>
  <c r="AA402" i="17"/>
  <c r="Y402" i="17"/>
  <c r="M402" i="17"/>
  <c r="K402" i="17"/>
  <c r="AA401" i="17"/>
  <c r="Y401" i="17"/>
  <c r="M401" i="17"/>
  <c r="K401" i="17"/>
  <c r="AA400" i="17"/>
  <c r="Y400" i="17"/>
  <c r="M400" i="17"/>
  <c r="K400" i="17"/>
  <c r="AA399" i="17"/>
  <c r="Y399" i="17"/>
  <c r="M399" i="17"/>
  <c r="K399" i="17"/>
  <c r="AA398" i="17"/>
  <c r="Y398" i="17"/>
  <c r="M398" i="17"/>
  <c r="K398" i="17"/>
  <c r="AA397" i="17"/>
  <c r="Y397" i="17"/>
  <c r="M397" i="17"/>
  <c r="K397" i="17"/>
  <c r="AA396" i="17"/>
  <c r="Y396" i="17"/>
  <c r="M396" i="17"/>
  <c r="K396" i="17"/>
  <c r="AA395" i="17"/>
  <c r="Y395" i="17"/>
  <c r="M395" i="17"/>
  <c r="K395" i="17"/>
  <c r="AA394" i="17"/>
  <c r="Y394" i="17"/>
  <c r="M394" i="17"/>
  <c r="K394" i="17"/>
  <c r="AA393" i="17"/>
  <c r="Y393" i="17"/>
  <c r="M393" i="17"/>
  <c r="K393" i="17"/>
  <c r="AA392" i="17"/>
  <c r="Y392" i="17"/>
  <c r="M392" i="17"/>
  <c r="K392" i="17"/>
  <c r="AA391" i="17"/>
  <c r="Y391" i="17"/>
  <c r="M391" i="17"/>
  <c r="K391" i="17"/>
  <c r="AA390" i="17"/>
  <c r="Y390" i="17"/>
  <c r="M390" i="17"/>
  <c r="K390" i="17"/>
  <c r="AA389" i="17"/>
  <c r="Z389" i="17"/>
  <c r="Y389" i="17"/>
  <c r="X389" i="17"/>
  <c r="W389" i="17"/>
  <c r="V389" i="17"/>
  <c r="U389" i="17"/>
  <c r="T389" i="17"/>
  <c r="S389" i="17"/>
  <c r="M389" i="17"/>
  <c r="K389" i="17"/>
  <c r="AA388" i="17"/>
  <c r="Y388" i="17"/>
  <c r="M388" i="17"/>
  <c r="K388" i="17"/>
  <c r="AA387" i="17"/>
  <c r="Y387" i="17"/>
  <c r="M387" i="17"/>
  <c r="L387" i="17"/>
  <c r="K387" i="17"/>
  <c r="J387" i="17"/>
  <c r="I387" i="17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Y373" i="17"/>
  <c r="M373" i="17"/>
  <c r="K373" i="17"/>
  <c r="AA372" i="17"/>
  <c r="Y372" i="17"/>
  <c r="M372" i="17"/>
  <c r="K372" i="17"/>
  <c r="AA371" i="17"/>
  <c r="Z371" i="17"/>
  <c r="Y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M363" i="17"/>
  <c r="L363" i="17"/>
  <c r="K363" i="17"/>
  <c r="J363" i="17"/>
  <c r="I363" i="17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Y355" i="17"/>
  <c r="M355" i="17"/>
  <c r="K355" i="17"/>
  <c r="AA354" i="17"/>
  <c r="Z354" i="17"/>
  <c r="Y354" i="17"/>
  <c r="X354" i="17"/>
  <c r="W354" i="17"/>
  <c r="V354" i="17"/>
  <c r="U354" i="17"/>
  <c r="T354" i="17"/>
  <c r="S354" i="17"/>
  <c r="M354" i="17"/>
  <c r="K354" i="17"/>
  <c r="AA353" i="17"/>
  <c r="Y353" i="17"/>
  <c r="M353" i="17"/>
  <c r="K353" i="17"/>
  <c r="AA352" i="17"/>
  <c r="Y352" i="17"/>
  <c r="M352" i="17"/>
  <c r="K352" i="17"/>
  <c r="AA351" i="17"/>
  <c r="Y351" i="17"/>
  <c r="M351" i="17"/>
  <c r="K351" i="17"/>
  <c r="AA350" i="17"/>
  <c r="Y350" i="17"/>
  <c r="M350" i="17"/>
  <c r="K350" i="17"/>
  <c r="AA349" i="17"/>
  <c r="Y349" i="17"/>
  <c r="M349" i="17"/>
  <c r="K349" i="17"/>
  <c r="AA348" i="17"/>
  <c r="Y348" i="17"/>
  <c r="M348" i="17"/>
  <c r="K348" i="17"/>
  <c r="AA347" i="17"/>
  <c r="Y347" i="17"/>
  <c r="M347" i="17"/>
  <c r="K347" i="17"/>
  <c r="AA346" i="17"/>
  <c r="Y346" i="17"/>
  <c r="M346" i="17"/>
  <c r="K346" i="17"/>
  <c r="AA345" i="17"/>
  <c r="Y345" i="17"/>
  <c r="M345" i="17"/>
  <c r="K345" i="17"/>
  <c r="AA344" i="17"/>
  <c r="Y344" i="17"/>
  <c r="M344" i="17"/>
  <c r="K344" i="17"/>
  <c r="AA343" i="17"/>
  <c r="Y343" i="17"/>
  <c r="M343" i="17"/>
  <c r="K343" i="17"/>
  <c r="AA342" i="17"/>
  <c r="Y342" i="17"/>
  <c r="M342" i="17"/>
  <c r="K342" i="17"/>
  <c r="AA341" i="17"/>
  <c r="Y341" i="17"/>
  <c r="M341" i="17"/>
  <c r="K341" i="17"/>
  <c r="AA340" i="17"/>
  <c r="Y340" i="17"/>
  <c r="M340" i="17"/>
  <c r="K340" i="17"/>
  <c r="AA339" i="17"/>
  <c r="Y339" i="17"/>
  <c r="M339" i="17"/>
  <c r="K339" i="17"/>
  <c r="AA338" i="17"/>
  <c r="Y338" i="17"/>
  <c r="M338" i="17"/>
  <c r="K338" i="17"/>
  <c r="AA337" i="17"/>
  <c r="Y337" i="17"/>
  <c r="M337" i="17"/>
  <c r="K337" i="17"/>
  <c r="AA336" i="17"/>
  <c r="Y336" i="17"/>
  <c r="M336" i="17"/>
  <c r="K336" i="17"/>
  <c r="AA335" i="17"/>
  <c r="Y335" i="17"/>
  <c r="N335" i="17"/>
  <c r="M335" i="17"/>
  <c r="L335" i="17"/>
  <c r="K335" i="17"/>
  <c r="J335" i="17"/>
  <c r="I335" i="17"/>
  <c r="H335" i="17"/>
  <c r="G335" i="17"/>
  <c r="F335" i="17"/>
  <c r="E335" i="17"/>
  <c r="AA334" i="17"/>
  <c r="Y334" i="17"/>
  <c r="M334" i="17"/>
  <c r="K334" i="17"/>
  <c r="J334" i="17"/>
  <c r="AA333" i="17"/>
  <c r="Y333" i="17"/>
  <c r="M333" i="17"/>
  <c r="K333" i="17"/>
  <c r="J333" i="17"/>
  <c r="AA332" i="17"/>
  <c r="Y332" i="17"/>
  <c r="M332" i="17"/>
  <c r="K332" i="17"/>
  <c r="J332" i="17"/>
  <c r="AA331" i="17"/>
  <c r="Y331" i="17"/>
  <c r="M331" i="17"/>
  <c r="K331" i="17"/>
  <c r="J331" i="17"/>
  <c r="AA330" i="17"/>
  <c r="Z330" i="17"/>
  <c r="Y330" i="17"/>
  <c r="X330" i="17"/>
  <c r="W330" i="17"/>
  <c r="V330" i="17"/>
  <c r="U330" i="17"/>
  <c r="T330" i="17"/>
  <c r="S330" i="17"/>
  <c r="M330" i="17"/>
  <c r="K330" i="17"/>
  <c r="J330" i="17"/>
  <c r="AA329" i="17"/>
  <c r="Y329" i="17"/>
  <c r="X329" i="17"/>
  <c r="M329" i="17"/>
  <c r="K329" i="17"/>
  <c r="J329" i="17"/>
  <c r="AA328" i="17"/>
  <c r="Y328" i="17"/>
  <c r="X328" i="17"/>
  <c r="M328" i="17"/>
  <c r="K328" i="17"/>
  <c r="J328" i="17"/>
  <c r="AA327" i="17"/>
  <c r="Y327" i="17"/>
  <c r="X327" i="17"/>
  <c r="M327" i="17"/>
  <c r="K327" i="17"/>
  <c r="J327" i="17"/>
  <c r="AA326" i="17"/>
  <c r="Y326" i="17"/>
  <c r="X326" i="17"/>
  <c r="M326" i="17"/>
  <c r="K326" i="17"/>
  <c r="J326" i="17"/>
  <c r="AA325" i="17"/>
  <c r="Y325" i="17"/>
  <c r="X325" i="17"/>
  <c r="M325" i="17"/>
  <c r="K325" i="17"/>
  <c r="J325" i="17"/>
  <c r="AA324" i="17"/>
  <c r="Y324" i="17"/>
  <c r="X324" i="17"/>
  <c r="M324" i="17"/>
  <c r="K324" i="17"/>
  <c r="J324" i="17"/>
  <c r="AA323" i="17"/>
  <c r="Y323" i="17"/>
  <c r="X323" i="17"/>
  <c r="M323" i="17"/>
  <c r="K323" i="17"/>
  <c r="J323" i="17"/>
  <c r="AA322" i="17"/>
  <c r="Y322" i="17"/>
  <c r="X322" i="17"/>
  <c r="M322" i="17"/>
  <c r="K322" i="17"/>
  <c r="J322" i="17"/>
  <c r="AA321" i="17"/>
  <c r="Y321" i="17"/>
  <c r="X321" i="17"/>
  <c r="M321" i="17"/>
  <c r="K321" i="17"/>
  <c r="J321" i="17"/>
  <c r="AA320" i="17"/>
  <c r="Y320" i="17"/>
  <c r="X320" i="17"/>
  <c r="M320" i="17"/>
  <c r="K320" i="17"/>
  <c r="J320" i="17"/>
  <c r="AA319" i="17"/>
  <c r="Y319" i="17"/>
  <c r="X319" i="17"/>
  <c r="M319" i="17"/>
  <c r="K319" i="17"/>
  <c r="J319" i="17"/>
  <c r="AA318" i="17"/>
  <c r="Y318" i="17"/>
  <c r="X318" i="17"/>
  <c r="M318" i="17"/>
  <c r="K318" i="17"/>
  <c r="J318" i="17"/>
  <c r="AA317" i="17"/>
  <c r="Y317" i="17"/>
  <c r="X317" i="17"/>
  <c r="M317" i="17"/>
  <c r="K317" i="17"/>
  <c r="J317" i="17"/>
  <c r="AA316" i="17"/>
  <c r="Y316" i="17"/>
  <c r="X316" i="17"/>
  <c r="M316" i="17"/>
  <c r="K316" i="17"/>
  <c r="J316" i="17"/>
  <c r="AA315" i="17"/>
  <c r="Y315" i="17"/>
  <c r="X315" i="17"/>
  <c r="M315" i="17"/>
  <c r="K315" i="17"/>
  <c r="J315" i="17"/>
  <c r="AA314" i="17"/>
  <c r="Y314" i="17"/>
  <c r="X314" i="17"/>
  <c r="M314" i="17"/>
  <c r="K314" i="17"/>
  <c r="J314" i="17"/>
  <c r="AA313" i="17"/>
  <c r="Y313" i="17"/>
  <c r="X313" i="17"/>
  <c r="M313" i="17"/>
  <c r="K313" i="17"/>
  <c r="J313" i="17"/>
  <c r="AA312" i="17"/>
  <c r="Y312" i="17"/>
  <c r="X312" i="17"/>
  <c r="M312" i="17"/>
  <c r="K312" i="17"/>
  <c r="J312" i="17"/>
  <c r="AA311" i="17"/>
  <c r="Y311" i="17"/>
  <c r="X311" i="17"/>
  <c r="M311" i="17"/>
  <c r="K311" i="17"/>
  <c r="J311" i="17"/>
  <c r="AA310" i="17"/>
  <c r="Y310" i="17"/>
  <c r="X310" i="17"/>
  <c r="M310" i="17"/>
  <c r="K310" i="17"/>
  <c r="J310" i="17"/>
  <c r="AA309" i="17"/>
  <c r="Y309" i="17"/>
  <c r="X309" i="17"/>
  <c r="M309" i="17"/>
  <c r="K309" i="17"/>
  <c r="J309" i="17"/>
  <c r="AA308" i="17"/>
  <c r="Y308" i="17"/>
  <c r="X308" i="17"/>
  <c r="M308" i="17"/>
  <c r="K308" i="17"/>
  <c r="J308" i="17"/>
  <c r="AA307" i="17"/>
  <c r="Y307" i="17"/>
  <c r="X307" i="17"/>
  <c r="M307" i="17"/>
  <c r="L307" i="17"/>
  <c r="K307" i="17"/>
  <c r="J307" i="17"/>
  <c r="I307" i="17"/>
  <c r="H307" i="17"/>
  <c r="G307" i="17"/>
  <c r="F307" i="17"/>
  <c r="E307" i="17"/>
  <c r="AA306" i="17"/>
  <c r="Z306" i="17"/>
  <c r="Y306" i="17"/>
  <c r="X306" i="17"/>
  <c r="W306" i="17"/>
  <c r="V306" i="17"/>
  <c r="U306" i="17"/>
  <c r="T306" i="17"/>
  <c r="S306" i="17"/>
  <c r="M306" i="17"/>
  <c r="K306" i="17"/>
  <c r="AA305" i="17"/>
  <c r="Y305" i="17"/>
  <c r="X305" i="17"/>
  <c r="M305" i="17"/>
  <c r="K305" i="17"/>
  <c r="AA304" i="17"/>
  <c r="Y304" i="17"/>
  <c r="X304" i="17"/>
  <c r="M304" i="17"/>
  <c r="K304" i="17"/>
  <c r="AA303" i="17"/>
  <c r="Y303" i="17"/>
  <c r="X303" i="17"/>
  <c r="M303" i="17"/>
  <c r="K303" i="17"/>
  <c r="AA302" i="17"/>
  <c r="Y302" i="17"/>
  <c r="X302" i="17"/>
  <c r="M302" i="17"/>
  <c r="K302" i="17"/>
  <c r="AA301" i="17"/>
  <c r="Y301" i="17"/>
  <c r="X301" i="17"/>
  <c r="M301" i="17"/>
  <c r="K301" i="17"/>
  <c r="AA300" i="17"/>
  <c r="Y300" i="17"/>
  <c r="X300" i="17"/>
  <c r="M300" i="17"/>
  <c r="K300" i="17"/>
  <c r="AA299" i="17"/>
  <c r="Y299" i="17"/>
  <c r="X299" i="17"/>
  <c r="M299" i="17"/>
  <c r="K299" i="17"/>
  <c r="AA298" i="17"/>
  <c r="Y298" i="17"/>
  <c r="X298" i="17"/>
  <c r="M298" i="17"/>
  <c r="K298" i="17"/>
  <c r="AA297" i="17"/>
  <c r="Y297" i="17"/>
  <c r="X297" i="17"/>
  <c r="M297" i="17"/>
  <c r="K297" i="17"/>
  <c r="AA296" i="17"/>
  <c r="Y296" i="17"/>
  <c r="X296" i="17"/>
  <c r="M296" i="17"/>
  <c r="K296" i="17"/>
  <c r="AA295" i="17"/>
  <c r="Y295" i="17"/>
  <c r="X295" i="17"/>
  <c r="M295" i="17"/>
  <c r="L295" i="17"/>
  <c r="K295" i="17"/>
  <c r="J295" i="17"/>
  <c r="I295" i="17"/>
  <c r="H295" i="17"/>
  <c r="G295" i="17"/>
  <c r="F295" i="17"/>
  <c r="E295" i="17"/>
  <c r="AA294" i="17"/>
  <c r="Y294" i="17"/>
  <c r="X294" i="17"/>
  <c r="M294" i="17"/>
  <c r="K294" i="17"/>
  <c r="AA293" i="17"/>
  <c r="Y293" i="17"/>
  <c r="X293" i="17"/>
  <c r="M293" i="17"/>
  <c r="K293" i="17"/>
  <c r="AA292" i="17"/>
  <c r="Y292" i="17"/>
  <c r="X292" i="17"/>
  <c r="M292" i="17"/>
  <c r="K292" i="17"/>
  <c r="AA291" i="17"/>
  <c r="Y291" i="17"/>
  <c r="X291" i="17"/>
  <c r="M291" i="17"/>
  <c r="K291" i="17"/>
  <c r="AA290" i="17"/>
  <c r="Y290" i="17"/>
  <c r="X290" i="17"/>
  <c r="M290" i="17"/>
  <c r="K290" i="17"/>
  <c r="AA289" i="17"/>
  <c r="Y289" i="17"/>
  <c r="X289" i="17"/>
  <c r="M289" i="17"/>
  <c r="K289" i="17"/>
  <c r="AA288" i="17"/>
  <c r="Z288" i="17"/>
  <c r="Y288" i="17"/>
  <c r="X288" i="17"/>
  <c r="W288" i="17"/>
  <c r="V288" i="17"/>
  <c r="U288" i="17"/>
  <c r="T288" i="17"/>
  <c r="S288" i="17"/>
  <c r="M288" i="17"/>
  <c r="K288" i="17"/>
  <c r="AA287" i="17"/>
  <c r="Y287" i="17"/>
  <c r="M287" i="17"/>
  <c r="K287" i="17"/>
  <c r="AA286" i="17"/>
  <c r="Y286" i="17"/>
  <c r="M286" i="17"/>
  <c r="K286" i="17"/>
  <c r="AA285" i="17"/>
  <c r="Y285" i="17"/>
  <c r="M285" i="17"/>
  <c r="K285" i="17"/>
  <c r="AA284" i="17"/>
  <c r="Y284" i="17"/>
  <c r="M284" i="17"/>
  <c r="K284" i="17"/>
  <c r="AA283" i="17"/>
  <c r="Y283" i="17"/>
  <c r="M283" i="17"/>
  <c r="K283" i="17"/>
  <c r="AA282" i="17"/>
  <c r="Y282" i="17"/>
  <c r="M282" i="17"/>
  <c r="K282" i="17"/>
  <c r="AA281" i="17"/>
  <c r="Y281" i="17"/>
  <c r="M281" i="17"/>
  <c r="K281" i="17"/>
  <c r="AA280" i="17"/>
  <c r="Y280" i="17"/>
  <c r="M280" i="17"/>
  <c r="K280" i="17"/>
  <c r="AA279" i="17"/>
  <c r="Y279" i="17"/>
  <c r="M279" i="17"/>
  <c r="K279" i="17"/>
  <c r="AA278" i="17"/>
  <c r="Y278" i="17"/>
  <c r="M278" i="17"/>
  <c r="K278" i="17"/>
  <c r="AA277" i="17"/>
  <c r="Y277" i="17"/>
  <c r="M277" i="17"/>
  <c r="L277" i="17"/>
  <c r="K277" i="17"/>
  <c r="J277" i="17"/>
  <c r="I277" i="17"/>
  <c r="H277" i="17"/>
  <c r="G277" i="17"/>
  <c r="F277" i="17"/>
  <c r="E277" i="17"/>
  <c r="AA276" i="17"/>
  <c r="Y276" i="17"/>
  <c r="M276" i="17"/>
  <c r="K276" i="17"/>
  <c r="AA275" i="17"/>
  <c r="Y275" i="17"/>
  <c r="M275" i="17"/>
  <c r="K275" i="17"/>
  <c r="AA274" i="17"/>
  <c r="Y274" i="17"/>
  <c r="M274" i="17"/>
  <c r="K274" i="17"/>
  <c r="AA273" i="17"/>
  <c r="Y273" i="17"/>
  <c r="M273" i="17"/>
  <c r="K273" i="17"/>
  <c r="AA272" i="17"/>
  <c r="Y272" i="17"/>
  <c r="M272" i="17"/>
  <c r="K272" i="17"/>
  <c r="AA271" i="17"/>
  <c r="Y271" i="17"/>
  <c r="M271" i="17"/>
  <c r="K271" i="17"/>
  <c r="AA270" i="17"/>
  <c r="Y270" i="17"/>
  <c r="M270" i="17"/>
  <c r="K270" i="17"/>
  <c r="AA269" i="17"/>
  <c r="Y269" i="17"/>
  <c r="M269" i="17"/>
  <c r="K269" i="17"/>
  <c r="AA268" i="17"/>
  <c r="Y268" i="17"/>
  <c r="M268" i="17"/>
  <c r="K268" i="17"/>
  <c r="AA267" i="17"/>
  <c r="Y267" i="17"/>
  <c r="M267" i="17"/>
  <c r="K267" i="17"/>
  <c r="AA266" i="17"/>
  <c r="Y266" i="17"/>
  <c r="M266" i="17"/>
  <c r="K266" i="17"/>
  <c r="AA265" i="17"/>
  <c r="Y265" i="17"/>
  <c r="M265" i="17"/>
  <c r="K265" i="17"/>
  <c r="AA264" i="17"/>
  <c r="Y264" i="17"/>
  <c r="M264" i="17"/>
  <c r="K264" i="17"/>
  <c r="AA263" i="17"/>
  <c r="Y263" i="17"/>
  <c r="M263" i="17"/>
  <c r="K263" i="17"/>
  <c r="AA262" i="17"/>
  <c r="Y262" i="17"/>
  <c r="M262" i="17"/>
  <c r="K262" i="17"/>
  <c r="AA261" i="17"/>
  <c r="Y261" i="17"/>
  <c r="M261" i="17"/>
  <c r="K261" i="17"/>
  <c r="AA260" i="17"/>
  <c r="Y260" i="17"/>
  <c r="M260" i="17"/>
  <c r="L260" i="17"/>
  <c r="K260" i="17"/>
  <c r="J260" i="17"/>
  <c r="I260" i="17"/>
  <c r="H260" i="17"/>
  <c r="G260" i="17"/>
  <c r="F260" i="17"/>
  <c r="E260" i="17"/>
  <c r="AA259" i="17"/>
  <c r="Y259" i="17"/>
  <c r="M259" i="17"/>
  <c r="K259" i="17"/>
  <c r="J259" i="17"/>
  <c r="AA258" i="17"/>
  <c r="Y258" i="17"/>
  <c r="M258" i="17"/>
  <c r="K258" i="17"/>
  <c r="J258" i="17"/>
  <c r="AA257" i="17"/>
  <c r="Y257" i="17"/>
  <c r="M257" i="17"/>
  <c r="K257" i="17"/>
  <c r="J257" i="17"/>
  <c r="AA256" i="17"/>
  <c r="Y256" i="17"/>
  <c r="M256" i="17"/>
  <c r="K256" i="17"/>
  <c r="J256" i="17"/>
  <c r="AA255" i="17"/>
  <c r="Y255" i="17"/>
  <c r="M255" i="17"/>
  <c r="K255" i="17"/>
  <c r="J255" i="17"/>
  <c r="AA254" i="17"/>
  <c r="Z254" i="17"/>
  <c r="Y254" i="17"/>
  <c r="X254" i="17"/>
  <c r="W254" i="17"/>
  <c r="V254" i="17"/>
  <c r="U254" i="17"/>
  <c r="T254" i="17"/>
  <c r="S254" i="17"/>
  <c r="M254" i="17"/>
  <c r="K254" i="17"/>
  <c r="J254" i="17"/>
  <c r="AA253" i="17"/>
  <c r="Y253" i="17"/>
  <c r="M253" i="17"/>
  <c r="K253" i="17"/>
  <c r="J253" i="17"/>
  <c r="AA252" i="17"/>
  <c r="Y252" i="17"/>
  <c r="M252" i="17"/>
  <c r="K252" i="17"/>
  <c r="J252" i="17"/>
  <c r="AA251" i="17"/>
  <c r="Y251" i="17"/>
  <c r="M251" i="17"/>
  <c r="K251" i="17"/>
  <c r="J251" i="17"/>
  <c r="AA250" i="17"/>
  <c r="Y250" i="17"/>
  <c r="M250" i="17"/>
  <c r="K250" i="17"/>
  <c r="J250" i="17"/>
  <c r="AA249" i="17"/>
  <c r="Y249" i="17"/>
  <c r="M249" i="17"/>
  <c r="K249" i="17"/>
  <c r="J249" i="17"/>
  <c r="AA248" i="17"/>
  <c r="Y248" i="17"/>
  <c r="M248" i="17"/>
  <c r="K248" i="17"/>
  <c r="J248" i="17"/>
  <c r="AA247" i="17"/>
  <c r="Y247" i="17"/>
  <c r="M247" i="17"/>
  <c r="K247" i="17"/>
  <c r="J247" i="17"/>
  <c r="AA246" i="17"/>
  <c r="Y246" i="17"/>
  <c r="M246" i="17"/>
  <c r="K246" i="17"/>
  <c r="J246" i="17"/>
  <c r="AA245" i="17"/>
  <c r="Y245" i="17"/>
  <c r="M245" i="17"/>
  <c r="K245" i="17"/>
  <c r="J245" i="17"/>
  <c r="AA244" i="17"/>
  <c r="Y244" i="17"/>
  <c r="M244" i="17"/>
  <c r="K244" i="17"/>
  <c r="J244" i="17"/>
  <c r="AA243" i="17"/>
  <c r="Y243" i="17"/>
  <c r="M243" i="17"/>
  <c r="K243" i="17"/>
  <c r="J243" i="17"/>
  <c r="AA242" i="17"/>
  <c r="Y242" i="17"/>
  <c r="M242" i="17"/>
  <c r="K242" i="17"/>
  <c r="J242" i="17"/>
  <c r="AA241" i="17"/>
  <c r="Y241" i="17"/>
  <c r="M241" i="17"/>
  <c r="L241" i="17"/>
  <c r="K241" i="17"/>
  <c r="J241" i="17"/>
  <c r="I241" i="17"/>
  <c r="H241" i="17"/>
  <c r="G241" i="17"/>
  <c r="F241" i="17"/>
  <c r="E241" i="17"/>
  <c r="AA240" i="17"/>
  <c r="Y240" i="17"/>
  <c r="M240" i="17"/>
  <c r="K240" i="17"/>
  <c r="F240" i="17"/>
  <c r="AA239" i="17"/>
  <c r="Y239" i="17"/>
  <c r="M239" i="17"/>
  <c r="K239" i="17"/>
  <c r="F239" i="17"/>
  <c r="AA238" i="17"/>
  <c r="Y238" i="17"/>
  <c r="M238" i="17"/>
  <c r="K238" i="17"/>
  <c r="F238" i="17"/>
  <c r="AA237" i="17"/>
  <c r="Y237" i="17"/>
  <c r="M237" i="17"/>
  <c r="K237" i="17"/>
  <c r="F237" i="17"/>
  <c r="AA236" i="17"/>
  <c r="Y236" i="17"/>
  <c r="M236" i="17"/>
  <c r="K236" i="17"/>
  <c r="F236" i="17"/>
  <c r="AA235" i="17"/>
  <c r="Y235" i="17"/>
  <c r="M235" i="17"/>
  <c r="K235" i="17"/>
  <c r="F235" i="17"/>
  <c r="AA234" i="17"/>
  <c r="Y234" i="17"/>
  <c r="M234" i="17"/>
  <c r="K234" i="17"/>
  <c r="F234" i="17"/>
  <c r="AA233" i="17"/>
  <c r="Y233" i="17"/>
  <c r="M233" i="17"/>
  <c r="K233" i="17"/>
  <c r="F233" i="17"/>
  <c r="AA232" i="17"/>
  <c r="Y232" i="17"/>
  <c r="M232" i="17"/>
  <c r="K232" i="17"/>
  <c r="F232" i="17"/>
  <c r="AA231" i="17"/>
  <c r="Y231" i="17"/>
  <c r="M231" i="17"/>
  <c r="K231" i="17"/>
  <c r="F231" i="17"/>
  <c r="AA230" i="17"/>
  <c r="Y230" i="17"/>
  <c r="M230" i="17"/>
  <c r="K230" i="17"/>
  <c r="F230" i="17"/>
  <c r="AA229" i="17"/>
  <c r="Y229" i="17"/>
  <c r="M229" i="17"/>
  <c r="K229" i="17"/>
  <c r="F229" i="17"/>
  <c r="AA228" i="17"/>
  <c r="Y228" i="17"/>
  <c r="M228" i="17"/>
  <c r="K228" i="17"/>
  <c r="F228" i="17"/>
  <c r="AA227" i="17"/>
  <c r="Y227" i="17"/>
  <c r="M227" i="17"/>
  <c r="L227" i="17"/>
  <c r="K227" i="17"/>
  <c r="J227" i="17"/>
  <c r="I227" i="17"/>
  <c r="H227" i="17"/>
  <c r="G227" i="17"/>
  <c r="F227" i="17"/>
  <c r="E227" i="17"/>
  <c r="AA226" i="17"/>
  <c r="Y226" i="17"/>
  <c r="M226" i="17"/>
  <c r="K226" i="17"/>
  <c r="J226" i="17"/>
  <c r="AA225" i="17"/>
  <c r="Y225" i="17"/>
  <c r="M225" i="17"/>
  <c r="K225" i="17"/>
  <c r="J225" i="17"/>
  <c r="AA224" i="17"/>
  <c r="Y224" i="17"/>
  <c r="M224" i="17"/>
  <c r="K224" i="17"/>
  <c r="J224" i="17"/>
  <c r="AA223" i="17"/>
  <c r="Z223" i="17"/>
  <c r="Y223" i="17"/>
  <c r="X223" i="17"/>
  <c r="W223" i="17"/>
  <c r="V223" i="17"/>
  <c r="U223" i="17"/>
  <c r="T223" i="17"/>
  <c r="S223" i="17"/>
  <c r="M223" i="17"/>
  <c r="K223" i="17"/>
  <c r="J223" i="17"/>
  <c r="AA222" i="17"/>
  <c r="Y222" i="17"/>
  <c r="X222" i="17"/>
  <c r="M222" i="17"/>
  <c r="K222" i="17"/>
  <c r="J222" i="17"/>
  <c r="AA221" i="17"/>
  <c r="Y221" i="17"/>
  <c r="X221" i="17"/>
  <c r="M221" i="17"/>
  <c r="K221" i="17"/>
  <c r="J221" i="17"/>
  <c r="AA220" i="17"/>
  <c r="Y220" i="17"/>
  <c r="X220" i="17"/>
  <c r="M220" i="17"/>
  <c r="K220" i="17"/>
  <c r="J220" i="17"/>
  <c r="AA219" i="17"/>
  <c r="Y219" i="17"/>
  <c r="X219" i="17"/>
  <c r="M219" i="17"/>
  <c r="K219" i="17"/>
  <c r="J219" i="17"/>
  <c r="AA218" i="17"/>
  <c r="Y218" i="17"/>
  <c r="X218" i="17"/>
  <c r="M218" i="17"/>
  <c r="K218" i="17"/>
  <c r="J218" i="17"/>
  <c r="AA217" i="17"/>
  <c r="Y217" i="17"/>
  <c r="X217" i="17"/>
  <c r="M217" i="17"/>
  <c r="K217" i="17"/>
  <c r="J217" i="17"/>
  <c r="AA216" i="17"/>
  <c r="Y216" i="17"/>
  <c r="X216" i="17"/>
  <c r="M216" i="17"/>
  <c r="K216" i="17"/>
  <c r="J216" i="17"/>
  <c r="AA215" i="17"/>
  <c r="Y215" i="17"/>
  <c r="X215" i="17"/>
  <c r="M215" i="17"/>
  <c r="K215" i="17"/>
  <c r="J215" i="17"/>
  <c r="AA214" i="17"/>
  <c r="Y214" i="17"/>
  <c r="X214" i="17"/>
  <c r="M214" i="17"/>
  <c r="K214" i="17"/>
  <c r="J214" i="17"/>
  <c r="AA213" i="17"/>
  <c r="Y213" i="17"/>
  <c r="X213" i="17"/>
  <c r="M213" i="17"/>
  <c r="K213" i="17"/>
  <c r="J213" i="17"/>
  <c r="AA212" i="17"/>
  <c r="Y212" i="17"/>
  <c r="X212" i="17"/>
  <c r="M212" i="17"/>
  <c r="K212" i="17"/>
  <c r="J212" i="17"/>
  <c r="AA211" i="17"/>
  <c r="Y211" i="17"/>
  <c r="X211" i="17"/>
  <c r="M211" i="17"/>
  <c r="K211" i="17"/>
  <c r="J211" i="17"/>
  <c r="AA210" i="17"/>
  <c r="Y210" i="17"/>
  <c r="X210" i="17"/>
  <c r="M210" i="17"/>
  <c r="K210" i="17"/>
  <c r="J210" i="17"/>
  <c r="AA209" i="17"/>
  <c r="Y209" i="17"/>
  <c r="X209" i="17"/>
  <c r="M209" i="17"/>
  <c r="K209" i="17"/>
  <c r="J209" i="17"/>
  <c r="AA208" i="17"/>
  <c r="Y208" i="17"/>
  <c r="X208" i="17"/>
  <c r="M208" i="17"/>
  <c r="K208" i="17"/>
  <c r="J208" i="17"/>
  <c r="AA207" i="17"/>
  <c r="Y207" i="17"/>
  <c r="X207" i="17"/>
  <c r="M207" i="17"/>
  <c r="K207" i="17"/>
  <c r="J207" i="17"/>
  <c r="AA206" i="17"/>
  <c r="Y206" i="17"/>
  <c r="X206" i="17"/>
  <c r="M206" i="17"/>
  <c r="K206" i="17"/>
  <c r="J206" i="17"/>
  <c r="AA205" i="17"/>
  <c r="Y205" i="17"/>
  <c r="X205" i="17"/>
  <c r="M205" i="17"/>
  <c r="K205" i="17"/>
  <c r="J205" i="17"/>
  <c r="AA204" i="17"/>
  <c r="Z204" i="17"/>
  <c r="Y204" i="17"/>
  <c r="X204" i="17"/>
  <c r="W204" i="17"/>
  <c r="V204" i="17"/>
  <c r="U204" i="17"/>
  <c r="T204" i="17"/>
  <c r="S204" i="17"/>
  <c r="M204" i="17"/>
  <c r="K204" i="17"/>
  <c r="J204" i="17"/>
  <c r="AA203" i="17"/>
  <c r="Y203" i="17"/>
  <c r="M203" i="17"/>
  <c r="K203" i="17"/>
  <c r="J203" i="17"/>
  <c r="AA202" i="17"/>
  <c r="Y202" i="17"/>
  <c r="M202" i="17"/>
  <c r="K202" i="17"/>
  <c r="J202" i="17"/>
  <c r="AA201" i="17"/>
  <c r="Y201" i="17"/>
  <c r="M201" i="17"/>
  <c r="L201" i="17"/>
  <c r="K201" i="17"/>
  <c r="J201" i="17"/>
  <c r="I201" i="17"/>
  <c r="H201" i="17"/>
  <c r="G201" i="17"/>
  <c r="F201" i="17"/>
  <c r="E201" i="17"/>
  <c r="AA200" i="17"/>
  <c r="Y200" i="17"/>
  <c r="M200" i="17"/>
  <c r="K200" i="17"/>
  <c r="J200" i="17"/>
  <c r="AA199" i="17"/>
  <c r="Y199" i="17"/>
  <c r="M199" i="17"/>
  <c r="K199" i="17"/>
  <c r="J199" i="17"/>
  <c r="AA198" i="17"/>
  <c r="Y198" i="17"/>
  <c r="M198" i="17"/>
  <c r="K198" i="17"/>
  <c r="J198" i="17"/>
  <c r="AA197" i="17"/>
  <c r="Y197" i="17"/>
  <c r="M197" i="17"/>
  <c r="K197" i="17"/>
  <c r="J197" i="17"/>
  <c r="AA196" i="17"/>
  <c r="Y196" i="17"/>
  <c r="M196" i="17"/>
  <c r="K196" i="17"/>
  <c r="J196" i="17"/>
  <c r="AA195" i="17"/>
  <c r="Y195" i="17"/>
  <c r="M195" i="17"/>
  <c r="K195" i="17"/>
  <c r="J195" i="17"/>
  <c r="AA194" i="17"/>
  <c r="Y194" i="17"/>
  <c r="M194" i="17"/>
  <c r="K194" i="17"/>
  <c r="J194" i="17"/>
  <c r="AA193" i="17"/>
  <c r="Y193" i="17"/>
  <c r="M193" i="17"/>
  <c r="K193" i="17"/>
  <c r="J193" i="17"/>
  <c r="AA192" i="17"/>
  <c r="Y192" i="17"/>
  <c r="M192" i="17"/>
  <c r="K192" i="17"/>
  <c r="J192" i="17"/>
  <c r="AA191" i="17"/>
  <c r="Y191" i="17"/>
  <c r="M191" i="17"/>
  <c r="K191" i="17"/>
  <c r="J191" i="17"/>
  <c r="AA190" i="17"/>
  <c r="Y190" i="17"/>
  <c r="M190" i="17"/>
  <c r="K190" i="17"/>
  <c r="J190" i="17"/>
  <c r="AA189" i="17"/>
  <c r="Y189" i="17"/>
  <c r="M189" i="17"/>
  <c r="K189" i="17"/>
  <c r="J189" i="17"/>
  <c r="AA188" i="17"/>
  <c r="Y188" i="17"/>
  <c r="M188" i="17"/>
  <c r="K188" i="17"/>
  <c r="J188" i="17"/>
  <c r="AA187" i="17"/>
  <c r="Y187" i="17"/>
  <c r="M187" i="17"/>
  <c r="K187" i="17"/>
  <c r="J187" i="17"/>
  <c r="AA186" i="17"/>
  <c r="Y186" i="17"/>
  <c r="M186" i="17"/>
  <c r="K186" i="17"/>
  <c r="J186" i="17"/>
  <c r="AA185" i="17"/>
  <c r="Y185" i="17"/>
  <c r="M185" i="17"/>
  <c r="K185" i="17"/>
  <c r="J185" i="17"/>
  <c r="AA184" i="17"/>
  <c r="Y184" i="17"/>
  <c r="M184" i="17"/>
  <c r="K184" i="17"/>
  <c r="J184" i="17"/>
  <c r="AA183" i="17"/>
  <c r="Z183" i="17"/>
  <c r="Y183" i="17"/>
  <c r="X183" i="17"/>
  <c r="W183" i="17"/>
  <c r="V183" i="17"/>
  <c r="U183" i="17"/>
  <c r="S183" i="17"/>
  <c r="M183" i="17"/>
  <c r="K183" i="17"/>
  <c r="J183" i="17"/>
  <c r="AA182" i="17"/>
  <c r="Y182" i="17"/>
  <c r="X182" i="17"/>
  <c r="M182" i="17"/>
  <c r="L182" i="17"/>
  <c r="K182" i="17"/>
  <c r="J182" i="17"/>
  <c r="I182" i="17"/>
  <c r="H182" i="17"/>
  <c r="G182" i="17"/>
  <c r="F182" i="17"/>
  <c r="E182" i="17"/>
  <c r="AA181" i="17"/>
  <c r="Y181" i="17"/>
  <c r="X181" i="17"/>
  <c r="M181" i="17"/>
  <c r="K181" i="17"/>
  <c r="AA180" i="17"/>
  <c r="Y180" i="17"/>
  <c r="X180" i="17"/>
  <c r="M180" i="17"/>
  <c r="K180" i="17"/>
  <c r="AA179" i="17"/>
  <c r="Y179" i="17"/>
  <c r="X179" i="17"/>
  <c r="M179" i="17"/>
  <c r="K179" i="17"/>
  <c r="AA178" i="17"/>
  <c r="Y178" i="17"/>
  <c r="X178" i="17"/>
  <c r="M178" i="17"/>
  <c r="K178" i="17"/>
  <c r="AA177" i="17"/>
  <c r="Y177" i="17"/>
  <c r="X177" i="17"/>
  <c r="M177" i="17"/>
  <c r="K177" i="17"/>
  <c r="AA176" i="17"/>
  <c r="Y176" i="17"/>
  <c r="X176" i="17"/>
  <c r="M176" i="17"/>
  <c r="K176" i="17"/>
  <c r="AA175" i="17"/>
  <c r="Y175" i="17"/>
  <c r="X175" i="17"/>
  <c r="M175" i="17"/>
  <c r="K175" i="17"/>
  <c r="AA174" i="17"/>
  <c r="Y174" i="17"/>
  <c r="X174" i="17"/>
  <c r="M174" i="17"/>
  <c r="K174" i="17"/>
  <c r="AA173" i="17"/>
  <c r="Y173" i="17"/>
  <c r="X173" i="17"/>
  <c r="M173" i="17"/>
  <c r="K173" i="17"/>
  <c r="AA172" i="17"/>
  <c r="Y172" i="17"/>
  <c r="X172" i="17"/>
  <c r="M172" i="17"/>
  <c r="K172" i="17"/>
  <c r="AA171" i="17"/>
  <c r="Y171" i="17"/>
  <c r="X171" i="17"/>
  <c r="M171" i="17"/>
  <c r="K171" i="17"/>
  <c r="AA170" i="17"/>
  <c r="Y170" i="17"/>
  <c r="X170" i="17"/>
  <c r="M170" i="17"/>
  <c r="K170" i="17"/>
  <c r="AA169" i="17"/>
  <c r="Y169" i="17"/>
  <c r="X169" i="17"/>
  <c r="M169" i="17"/>
  <c r="K169" i="17"/>
  <c r="AA168" i="17"/>
  <c r="Y168" i="17"/>
  <c r="X168" i="17"/>
  <c r="M168" i="17"/>
  <c r="K168" i="17"/>
  <c r="AA167" i="17"/>
  <c r="Y167" i="17"/>
  <c r="X167" i="17"/>
  <c r="M167" i="17"/>
  <c r="K167" i="17"/>
  <c r="AA166" i="17"/>
  <c r="Y166" i="17"/>
  <c r="X166" i="17"/>
  <c r="M166" i="17"/>
  <c r="K166" i="17"/>
  <c r="AA165" i="17"/>
  <c r="Y165" i="17"/>
  <c r="X165" i="17"/>
  <c r="M165" i="17"/>
  <c r="K165" i="17"/>
  <c r="AA164" i="17"/>
  <c r="Y164" i="17"/>
  <c r="X164" i="17"/>
  <c r="M164" i="17"/>
  <c r="K164" i="17"/>
  <c r="AA163" i="17"/>
  <c r="Y163" i="17"/>
  <c r="X163" i="17"/>
  <c r="M163" i="17"/>
  <c r="K163" i="17"/>
  <c r="AA162" i="17"/>
  <c r="Y162" i="17"/>
  <c r="X162" i="17"/>
  <c r="M162" i="17"/>
  <c r="K162" i="17"/>
  <c r="AA161" i="17"/>
  <c r="Y161" i="17"/>
  <c r="X161" i="17"/>
  <c r="M161" i="17"/>
  <c r="K161" i="17"/>
  <c r="AA160" i="17"/>
  <c r="Y160" i="17"/>
  <c r="X160" i="17"/>
  <c r="M160" i="17"/>
  <c r="K160" i="17"/>
  <c r="AA159" i="17"/>
  <c r="Y159" i="17"/>
  <c r="X159" i="17"/>
  <c r="M159" i="17"/>
  <c r="K159" i="17"/>
  <c r="AA158" i="17"/>
  <c r="Y158" i="17"/>
  <c r="X158" i="17"/>
  <c r="M158" i="17"/>
  <c r="K158" i="17"/>
  <c r="AA157" i="17"/>
  <c r="Z157" i="17"/>
  <c r="Y157" i="17"/>
  <c r="X157" i="17"/>
  <c r="W157" i="17"/>
  <c r="V157" i="17"/>
  <c r="U157" i="17"/>
  <c r="T157" i="17"/>
  <c r="S157" i="17"/>
  <c r="M157" i="17"/>
  <c r="K157" i="17"/>
  <c r="AA156" i="17"/>
  <c r="Y156" i="17"/>
  <c r="M156" i="17"/>
  <c r="K156" i="17"/>
  <c r="AA155" i="17"/>
  <c r="Y155" i="17"/>
  <c r="M155" i="17"/>
  <c r="K155" i="17"/>
  <c r="AA154" i="17"/>
  <c r="Y154" i="17"/>
  <c r="M154" i="17"/>
  <c r="L154" i="17"/>
  <c r="K154" i="17"/>
  <c r="J154" i="17"/>
  <c r="I154" i="17"/>
  <c r="H154" i="17"/>
  <c r="G154" i="17"/>
  <c r="F154" i="17"/>
  <c r="E154" i="17"/>
  <c r="AA153" i="17"/>
  <c r="Y153" i="17"/>
  <c r="M153" i="17"/>
  <c r="K153" i="17"/>
  <c r="J153" i="17"/>
  <c r="AA152" i="17"/>
  <c r="Y152" i="17"/>
  <c r="M152" i="17"/>
  <c r="K152" i="17"/>
  <c r="J152" i="17"/>
  <c r="AA151" i="17"/>
  <c r="Y151" i="17"/>
  <c r="M151" i="17"/>
  <c r="K151" i="17"/>
  <c r="J151" i="17"/>
  <c r="AA150" i="17"/>
  <c r="Y150" i="17"/>
  <c r="M150" i="17"/>
  <c r="K150" i="17"/>
  <c r="J150" i="17"/>
  <c r="AA149" i="17"/>
  <c r="Y149" i="17"/>
  <c r="M149" i="17"/>
  <c r="K149" i="17"/>
  <c r="J149" i="17"/>
  <c r="AA148" i="17"/>
  <c r="Y148" i="17"/>
  <c r="M148" i="17"/>
  <c r="K148" i="17"/>
  <c r="J148" i="17"/>
  <c r="AA147" i="17"/>
  <c r="Y147" i="17"/>
  <c r="M147" i="17"/>
  <c r="K147" i="17"/>
  <c r="J147" i="17"/>
  <c r="AA146" i="17"/>
  <c r="Y146" i="17"/>
  <c r="M146" i="17"/>
  <c r="K146" i="17"/>
  <c r="J146" i="17"/>
  <c r="AA145" i="17"/>
  <c r="Y145" i="17"/>
  <c r="M145" i="17"/>
  <c r="K145" i="17"/>
  <c r="J145" i="17"/>
  <c r="AA144" i="17"/>
  <c r="Y144" i="17"/>
  <c r="M144" i="17"/>
  <c r="K144" i="17"/>
  <c r="J144" i="17"/>
  <c r="AA143" i="17"/>
  <c r="Z143" i="17"/>
  <c r="Y143" i="17"/>
  <c r="X143" i="17"/>
  <c r="W143" i="17"/>
  <c r="V143" i="17"/>
  <c r="U143" i="17"/>
  <c r="T143" i="17"/>
  <c r="S143" i="17"/>
  <c r="M143" i="17"/>
  <c r="K143" i="17"/>
  <c r="J143" i="17"/>
  <c r="AA142" i="17"/>
  <c r="Y142" i="17"/>
  <c r="M142" i="17"/>
  <c r="K142" i="17"/>
  <c r="J142" i="17"/>
  <c r="AA141" i="17"/>
  <c r="Y141" i="17"/>
  <c r="M141" i="17"/>
  <c r="K141" i="17"/>
  <c r="J141" i="17"/>
  <c r="AA140" i="17"/>
  <c r="Y140" i="17"/>
  <c r="M140" i="17"/>
  <c r="K140" i="17"/>
  <c r="J140" i="17"/>
  <c r="AA139" i="17"/>
  <c r="Y139" i="17"/>
  <c r="M139" i="17"/>
  <c r="K139" i="17"/>
  <c r="J139" i="17"/>
  <c r="AA138" i="17"/>
  <c r="Y138" i="17"/>
  <c r="M138" i="17"/>
  <c r="K138" i="17"/>
  <c r="J138" i="17"/>
  <c r="AA137" i="17"/>
  <c r="Y137" i="17"/>
  <c r="M137" i="17"/>
  <c r="K137" i="17"/>
  <c r="J137" i="17"/>
  <c r="AA136" i="17"/>
  <c r="Y136" i="17"/>
  <c r="M136" i="17"/>
  <c r="K136" i="17"/>
  <c r="J136" i="17"/>
  <c r="AA135" i="17"/>
  <c r="Y135" i="17"/>
  <c r="M135" i="17"/>
  <c r="K135" i="17"/>
  <c r="J135" i="17"/>
  <c r="AA134" i="17"/>
  <c r="Y134" i="17"/>
  <c r="M134" i="17"/>
  <c r="K134" i="17"/>
  <c r="J134" i="17"/>
  <c r="AA133" i="17"/>
  <c r="Y133" i="17"/>
  <c r="M133" i="17"/>
  <c r="K133" i="17"/>
  <c r="J133" i="17"/>
  <c r="AA132" i="17"/>
  <c r="Y132" i="17"/>
  <c r="M132" i="17"/>
  <c r="K132" i="17"/>
  <c r="J132" i="17"/>
  <c r="AA131" i="17"/>
  <c r="Y131" i="17"/>
  <c r="M131" i="17"/>
  <c r="K131" i="17"/>
  <c r="J131" i="17"/>
  <c r="AA130" i="17"/>
  <c r="Y130" i="17"/>
  <c r="M130" i="17"/>
  <c r="L130" i="17"/>
  <c r="K130" i="17"/>
  <c r="J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M128" i="17"/>
  <c r="K128" i="17"/>
  <c r="J128" i="17"/>
  <c r="AA127" i="17"/>
  <c r="Y127" i="17"/>
  <c r="M127" i="17"/>
  <c r="K127" i="17"/>
  <c r="J127" i="17"/>
  <c r="AA126" i="17"/>
  <c r="Y126" i="17"/>
  <c r="M126" i="17"/>
  <c r="K126" i="17"/>
  <c r="J126" i="17"/>
  <c r="AA125" i="17"/>
  <c r="Y125" i="17"/>
  <c r="M125" i="17"/>
  <c r="K125" i="17"/>
  <c r="J125" i="17"/>
  <c r="AA124" i="17"/>
  <c r="Y124" i="17"/>
  <c r="M124" i="17"/>
  <c r="K124" i="17"/>
  <c r="J124" i="17"/>
  <c r="AA123" i="17"/>
  <c r="Y123" i="17"/>
  <c r="M123" i="17"/>
  <c r="K123" i="17"/>
  <c r="J123" i="17"/>
  <c r="AA122" i="17"/>
  <c r="Z122" i="17"/>
  <c r="Y122" i="17"/>
  <c r="X122" i="17"/>
  <c r="W122" i="17"/>
  <c r="V122" i="17"/>
  <c r="U122" i="17"/>
  <c r="T122" i="17"/>
  <c r="S122" i="17"/>
  <c r="M122" i="17"/>
  <c r="K122" i="17"/>
  <c r="J122" i="17"/>
  <c r="AA121" i="17"/>
  <c r="Y121" i="17"/>
  <c r="X121" i="17"/>
  <c r="M121" i="17"/>
  <c r="L121" i="17"/>
  <c r="K121" i="17"/>
  <c r="J121" i="17"/>
  <c r="I121" i="17"/>
  <c r="H121" i="17"/>
  <c r="G121" i="17"/>
  <c r="F121" i="17"/>
  <c r="E121" i="17"/>
  <c r="AA120" i="17"/>
  <c r="Y120" i="17"/>
  <c r="X120" i="17"/>
  <c r="M120" i="17"/>
  <c r="K120" i="17"/>
  <c r="AA119" i="17"/>
  <c r="Y119" i="17"/>
  <c r="X119" i="17"/>
  <c r="M119" i="17"/>
  <c r="K119" i="17"/>
  <c r="AA118" i="17"/>
  <c r="Y118" i="17"/>
  <c r="X118" i="17"/>
  <c r="M118" i="17"/>
  <c r="K118" i="17"/>
  <c r="AA117" i="17"/>
  <c r="Y117" i="17"/>
  <c r="X117" i="17"/>
  <c r="M117" i="17"/>
  <c r="K117" i="17"/>
  <c r="AA116" i="17"/>
  <c r="Y116" i="17"/>
  <c r="X116" i="17"/>
  <c r="M116" i="17"/>
  <c r="K116" i="17"/>
  <c r="AA115" i="17"/>
  <c r="Y115" i="17"/>
  <c r="X115" i="17"/>
  <c r="M115" i="17"/>
  <c r="K115" i="17"/>
  <c r="AA114" i="17"/>
  <c r="Y114" i="17"/>
  <c r="X114" i="17"/>
  <c r="M114" i="17"/>
  <c r="K114" i="17"/>
  <c r="AA113" i="17"/>
  <c r="Y113" i="17"/>
  <c r="X113" i="17"/>
  <c r="M113" i="17"/>
  <c r="K113" i="17"/>
  <c r="AA112" i="17"/>
  <c r="Y112" i="17"/>
  <c r="X112" i="17"/>
  <c r="M112" i="17"/>
  <c r="K112" i="17"/>
  <c r="AA111" i="17"/>
  <c r="Y111" i="17"/>
  <c r="X111" i="17"/>
  <c r="M111" i="17"/>
  <c r="K111" i="17"/>
  <c r="AA110" i="17"/>
  <c r="Y110" i="17"/>
  <c r="X110" i="17"/>
  <c r="M110" i="17"/>
  <c r="K110" i="17"/>
  <c r="AA109" i="17"/>
  <c r="Y109" i="17"/>
  <c r="X109" i="17"/>
  <c r="M109" i="17"/>
  <c r="K109" i="17"/>
  <c r="AA108" i="17"/>
  <c r="Y108" i="17"/>
  <c r="X108" i="17"/>
  <c r="M108" i="17"/>
  <c r="K108" i="17"/>
  <c r="AA107" i="17"/>
  <c r="Y107" i="17"/>
  <c r="X107" i="17"/>
  <c r="M107" i="17"/>
  <c r="K107" i="17"/>
  <c r="AA106" i="17"/>
  <c r="Y106" i="17"/>
  <c r="X106" i="17"/>
  <c r="M106" i="17"/>
  <c r="K106" i="17"/>
  <c r="AA105" i="17"/>
  <c r="Z105" i="17"/>
  <c r="Y105" i="17"/>
  <c r="X105" i="17"/>
  <c r="W105" i="17"/>
  <c r="V105" i="17"/>
  <c r="U105" i="17"/>
  <c r="T105" i="17"/>
  <c r="S105" i="17"/>
  <c r="M105" i="17"/>
  <c r="K105" i="17"/>
  <c r="AA104" i="17"/>
  <c r="Y104" i="17"/>
  <c r="X104" i="17"/>
  <c r="M104" i="17"/>
  <c r="K104" i="17"/>
  <c r="AA103" i="17"/>
  <c r="Y103" i="17"/>
  <c r="X103" i="17"/>
  <c r="M103" i="17"/>
  <c r="K103" i="17"/>
  <c r="AA102" i="17"/>
  <c r="Y102" i="17"/>
  <c r="X102" i="17"/>
  <c r="M102" i="17"/>
  <c r="K102" i="17"/>
  <c r="AA101" i="17"/>
  <c r="Y101" i="17"/>
  <c r="X101" i="17"/>
  <c r="M101" i="17"/>
  <c r="K101" i="17"/>
  <c r="AA100" i="17"/>
  <c r="Y100" i="17"/>
  <c r="X100" i="17"/>
  <c r="M100" i="17"/>
  <c r="L100" i="17"/>
  <c r="K100" i="17"/>
  <c r="J100" i="17"/>
  <c r="I100" i="17"/>
  <c r="H100" i="17"/>
  <c r="G100" i="17"/>
  <c r="F100" i="17"/>
  <c r="E100" i="17"/>
  <c r="AA99" i="17"/>
  <c r="Y99" i="17"/>
  <c r="X99" i="17"/>
  <c r="M99" i="17"/>
  <c r="K99" i="17"/>
  <c r="AA98" i="17"/>
  <c r="Y98" i="17"/>
  <c r="X98" i="17"/>
  <c r="M98" i="17"/>
  <c r="K98" i="17"/>
  <c r="AA97" i="17"/>
  <c r="Y97" i="17"/>
  <c r="X97" i="17"/>
  <c r="M97" i="17"/>
  <c r="K97" i="17"/>
  <c r="AA96" i="17"/>
  <c r="Y96" i="17"/>
  <c r="X96" i="17"/>
  <c r="M96" i="17"/>
  <c r="K96" i="17"/>
  <c r="AA95" i="17"/>
  <c r="Y95" i="17"/>
  <c r="X95" i="17"/>
  <c r="M95" i="17"/>
  <c r="K95" i="17"/>
  <c r="AA94" i="17"/>
  <c r="Y94" i="17"/>
  <c r="X94" i="17"/>
  <c r="M94" i="17"/>
  <c r="K94" i="17"/>
  <c r="AA93" i="17"/>
  <c r="Y93" i="17"/>
  <c r="X93" i="17"/>
  <c r="M93" i="17"/>
  <c r="K93" i="17"/>
  <c r="AA92" i="17"/>
  <c r="Y92" i="17"/>
  <c r="X92" i="17"/>
  <c r="M92" i="17"/>
  <c r="K92" i="17"/>
  <c r="AA91" i="17"/>
  <c r="Y91" i="17"/>
  <c r="X91" i="17"/>
  <c r="M91" i="17"/>
  <c r="K91" i="17"/>
  <c r="AA90" i="17"/>
  <c r="Y90" i="17"/>
  <c r="X90" i="17"/>
  <c r="M90" i="17"/>
  <c r="K90" i="17"/>
  <c r="AA89" i="17"/>
  <c r="Y89" i="17"/>
  <c r="X89" i="17"/>
  <c r="M89" i="17"/>
  <c r="K89" i="17"/>
  <c r="AA88" i="17"/>
  <c r="Y88" i="17"/>
  <c r="X88" i="17"/>
  <c r="M88" i="17"/>
  <c r="K88" i="17"/>
  <c r="AA87" i="17"/>
  <c r="Y87" i="17"/>
  <c r="X87" i="17"/>
  <c r="M87" i="17"/>
  <c r="K87" i="17"/>
  <c r="AA86" i="17"/>
  <c r="Y86" i="17"/>
  <c r="X86" i="17"/>
  <c r="M86" i="17"/>
  <c r="K86" i="17"/>
  <c r="AA85" i="17"/>
  <c r="Y85" i="17"/>
  <c r="X85" i="17"/>
  <c r="M85" i="17"/>
  <c r="K85" i="17"/>
  <c r="AA84" i="17"/>
  <c r="Y84" i="17"/>
  <c r="X84" i="17"/>
  <c r="M84" i="17"/>
  <c r="K84" i="17"/>
  <c r="AA83" i="17"/>
  <c r="Z83" i="17"/>
  <c r="Y83" i="17"/>
  <c r="X83" i="17"/>
  <c r="W83" i="17"/>
  <c r="V83" i="17"/>
  <c r="U83" i="17"/>
  <c r="S83" i="17"/>
  <c r="M83" i="17"/>
  <c r="K83" i="17"/>
  <c r="AA82" i="17"/>
  <c r="Y82" i="17"/>
  <c r="X82" i="17"/>
  <c r="M82" i="17"/>
  <c r="K82" i="17"/>
  <c r="AA81" i="17"/>
  <c r="Y81" i="17"/>
  <c r="X81" i="17"/>
  <c r="M81" i="17"/>
  <c r="K81" i="17"/>
  <c r="AA80" i="17"/>
  <c r="Y80" i="17"/>
  <c r="X80" i="17"/>
  <c r="M80" i="17"/>
  <c r="K80" i="17"/>
  <c r="AA79" i="17"/>
  <c r="Y79" i="17"/>
  <c r="X79" i="17"/>
  <c r="M79" i="17"/>
  <c r="K79" i="17"/>
  <c r="AA78" i="17"/>
  <c r="Y78" i="17"/>
  <c r="X78" i="17"/>
  <c r="M78" i="17"/>
  <c r="L78" i="17"/>
  <c r="K78" i="17"/>
  <c r="J78" i="17"/>
  <c r="I78" i="17"/>
  <c r="H78" i="17"/>
  <c r="G78" i="17"/>
  <c r="F78" i="17"/>
  <c r="E78" i="17"/>
  <c r="AA77" i="17"/>
  <c r="Y77" i="17"/>
  <c r="X77" i="17"/>
  <c r="M77" i="17"/>
  <c r="K77" i="17"/>
  <c r="J77" i="17"/>
  <c r="AA76" i="17"/>
  <c r="Y76" i="17"/>
  <c r="X76" i="17"/>
  <c r="M76" i="17"/>
  <c r="K76" i="17"/>
  <c r="J76" i="17"/>
  <c r="AA75" i="17"/>
  <c r="Y75" i="17"/>
  <c r="X75" i="17"/>
  <c r="M75" i="17"/>
  <c r="K75" i="17"/>
  <c r="J75" i="17"/>
  <c r="AA74" i="17"/>
  <c r="Y74" i="17"/>
  <c r="X74" i="17"/>
  <c r="M74" i="17"/>
  <c r="K74" i="17"/>
  <c r="J74" i="17"/>
  <c r="AA73" i="17"/>
  <c r="Y73" i="17"/>
  <c r="X73" i="17"/>
  <c r="M73" i="17"/>
  <c r="K73" i="17"/>
  <c r="J73" i="17"/>
  <c r="AA72" i="17"/>
  <c r="Y72" i="17"/>
  <c r="X72" i="17"/>
  <c r="M72" i="17"/>
  <c r="K72" i="17"/>
  <c r="J72" i="17"/>
  <c r="AA71" i="17"/>
  <c r="Y71" i="17"/>
  <c r="X71" i="17"/>
  <c r="M71" i="17"/>
  <c r="K71" i="17"/>
  <c r="J71" i="17"/>
  <c r="AA70" i="17"/>
  <c r="Y70" i="17"/>
  <c r="X70" i="17"/>
  <c r="M70" i="17"/>
  <c r="K70" i="17"/>
  <c r="J70" i="17"/>
  <c r="AA69" i="17"/>
  <c r="Y69" i="17"/>
  <c r="X69" i="17"/>
  <c r="M69" i="17"/>
  <c r="K69" i="17"/>
  <c r="J69" i="17"/>
  <c r="AA68" i="17"/>
  <c r="Y68" i="17"/>
  <c r="X68" i="17"/>
  <c r="M68" i="17"/>
  <c r="K68" i="17"/>
  <c r="J68" i="17"/>
  <c r="AA67" i="17"/>
  <c r="Y67" i="17"/>
  <c r="X67" i="17"/>
  <c r="M67" i="17"/>
  <c r="K67" i="17"/>
  <c r="J67" i="17"/>
  <c r="AA66" i="17"/>
  <c r="Y66" i="17"/>
  <c r="X66" i="17"/>
  <c r="M66" i="17"/>
  <c r="K66" i="17"/>
  <c r="J66" i="17"/>
  <c r="AA65" i="17"/>
  <c r="Y65" i="17"/>
  <c r="X65" i="17"/>
  <c r="M65" i="17"/>
  <c r="K65" i="17"/>
  <c r="J65" i="17"/>
  <c r="AA64" i="17"/>
  <c r="Y64" i="17"/>
  <c r="X64" i="17"/>
  <c r="M64" i="17"/>
  <c r="K64" i="17"/>
  <c r="J64" i="17"/>
  <c r="AA63" i="17"/>
  <c r="Y63" i="17"/>
  <c r="X63" i="17"/>
  <c r="M63" i="17"/>
  <c r="K63" i="17"/>
  <c r="J63" i="17"/>
  <c r="AA62" i="17"/>
  <c r="Y62" i="17"/>
  <c r="X62" i="17"/>
  <c r="M62" i="17"/>
  <c r="K62" i="17"/>
  <c r="J62" i="17"/>
  <c r="AA61" i="17"/>
  <c r="Z61" i="17"/>
  <c r="Y61" i="17"/>
  <c r="X61" i="17"/>
  <c r="W61" i="17"/>
  <c r="V61" i="17"/>
  <c r="U61" i="17"/>
  <c r="T61" i="17"/>
  <c r="S61" i="17"/>
  <c r="M61" i="17"/>
  <c r="K61" i="17"/>
  <c r="J61" i="17"/>
  <c r="AA60" i="17"/>
  <c r="Y60" i="17"/>
  <c r="M60" i="17"/>
  <c r="K60" i="17"/>
  <c r="J60" i="17"/>
  <c r="AA59" i="17"/>
  <c r="Y59" i="17"/>
  <c r="M59" i="17"/>
  <c r="K59" i="17"/>
  <c r="J59" i="17"/>
  <c r="AA58" i="17"/>
  <c r="Y58" i="17"/>
  <c r="M58" i="17"/>
  <c r="K58" i="17"/>
  <c r="J58" i="17"/>
  <c r="AA57" i="17"/>
  <c r="Y57" i="17"/>
  <c r="M57" i="17"/>
  <c r="K57" i="17"/>
  <c r="J57" i="17"/>
  <c r="AA56" i="17"/>
  <c r="Y56" i="17"/>
  <c r="M56" i="17"/>
  <c r="K56" i="17"/>
  <c r="J56" i="17"/>
  <c r="AA55" i="17"/>
  <c r="Y55" i="17"/>
  <c r="M55" i="17"/>
  <c r="K55" i="17"/>
  <c r="J55" i="17"/>
  <c r="AA54" i="17"/>
  <c r="Y54" i="17"/>
  <c r="M54" i="17"/>
  <c r="K54" i="17"/>
  <c r="J54" i="17"/>
  <c r="AA53" i="17"/>
  <c r="Y53" i="17"/>
  <c r="M53" i="17"/>
  <c r="K53" i="17"/>
  <c r="J53" i="17"/>
  <c r="AA52" i="17"/>
  <c r="Y52" i="17"/>
  <c r="M52" i="17"/>
  <c r="K52" i="17"/>
  <c r="J52" i="17"/>
  <c r="AA51" i="17"/>
  <c r="Y51" i="17"/>
  <c r="M51" i="17"/>
  <c r="K51" i="17"/>
  <c r="J51" i="17"/>
  <c r="AA50" i="17"/>
  <c r="Y50" i="17"/>
  <c r="M50" i="17"/>
  <c r="K50" i="17"/>
  <c r="J50" i="17"/>
  <c r="AA49" i="17"/>
  <c r="Y49" i="17"/>
  <c r="M49" i="17"/>
  <c r="K49" i="17"/>
  <c r="J49" i="17"/>
  <c r="AA48" i="17"/>
  <c r="Y48" i="17"/>
  <c r="M48" i="17"/>
  <c r="K48" i="17"/>
  <c r="J48" i="17"/>
  <c r="AA47" i="17"/>
  <c r="Y47" i="17"/>
  <c r="M47" i="17"/>
  <c r="K47" i="17"/>
  <c r="J47" i="17"/>
  <c r="AA46" i="17"/>
  <c r="Y46" i="17"/>
  <c r="M46" i="17"/>
  <c r="L46" i="17"/>
  <c r="K46" i="17"/>
  <c r="J46" i="17"/>
  <c r="I46" i="17"/>
  <c r="H46" i="17"/>
  <c r="G46" i="17"/>
  <c r="F46" i="17"/>
  <c r="E46" i="17"/>
  <c r="AA45" i="17"/>
  <c r="Y45" i="17"/>
  <c r="M45" i="17"/>
  <c r="K45" i="17"/>
  <c r="AA44" i="17"/>
  <c r="Y44" i="17"/>
  <c r="M44" i="17"/>
  <c r="K44" i="17"/>
  <c r="AA43" i="17"/>
  <c r="Y43" i="17"/>
  <c r="M43" i="17"/>
  <c r="K43" i="17"/>
  <c r="AA42" i="17"/>
  <c r="Y42" i="17"/>
  <c r="M42" i="17"/>
  <c r="K42" i="17"/>
  <c r="AA41" i="17"/>
  <c r="Y41" i="17"/>
  <c r="M41" i="17"/>
  <c r="K41" i="17"/>
  <c r="AA40" i="17"/>
  <c r="Y40" i="17"/>
  <c r="M40" i="17"/>
  <c r="K40" i="17"/>
  <c r="AA39" i="17"/>
  <c r="Y39" i="17"/>
  <c r="M39" i="17"/>
  <c r="K39" i="17"/>
  <c r="AA38" i="17"/>
  <c r="Y38" i="17"/>
  <c r="M38" i="17"/>
  <c r="K38" i="17"/>
  <c r="AA37" i="17"/>
  <c r="Y37" i="17"/>
  <c r="M37" i="17"/>
  <c r="K37" i="17"/>
  <c r="AA36" i="17"/>
  <c r="Y36" i="17"/>
  <c r="M36" i="17"/>
  <c r="K36" i="17"/>
  <c r="AA35" i="17"/>
  <c r="Y35" i="17"/>
  <c r="M35" i="17"/>
  <c r="K35" i="17"/>
  <c r="AA34" i="17"/>
  <c r="Y34" i="17"/>
  <c r="M34" i="17"/>
  <c r="K34" i="17"/>
  <c r="AA33" i="17"/>
  <c r="Y33" i="17"/>
  <c r="M33" i="17"/>
  <c r="K33" i="17"/>
  <c r="AA32" i="17"/>
  <c r="Y32" i="17"/>
  <c r="M32" i="17"/>
  <c r="K32" i="17"/>
  <c r="AA31" i="17"/>
  <c r="Y31" i="17"/>
  <c r="M31" i="17"/>
  <c r="K31" i="17"/>
  <c r="AA30" i="17"/>
  <c r="Y30" i="17"/>
  <c r="M30" i="17"/>
  <c r="K30" i="17"/>
  <c r="AA29" i="17"/>
  <c r="Y29" i="17"/>
  <c r="M29" i="17"/>
  <c r="K29" i="17"/>
  <c r="AA28" i="17"/>
  <c r="Y28" i="17"/>
  <c r="M28" i="17"/>
  <c r="K28" i="17"/>
  <c r="AA27" i="17"/>
  <c r="Y27" i="17"/>
  <c r="M27" i="17"/>
  <c r="K27" i="17"/>
  <c r="AA26" i="17"/>
  <c r="Z26" i="17"/>
  <c r="Y26" i="17"/>
  <c r="X26" i="17"/>
  <c r="W26" i="17"/>
  <c r="V26" i="17"/>
  <c r="U26" i="17"/>
  <c r="T26" i="17"/>
  <c r="S26" i="17"/>
  <c r="M26" i="17"/>
  <c r="K26" i="17"/>
  <c r="AA25" i="17"/>
  <c r="Y25" i="17"/>
  <c r="M25" i="17"/>
  <c r="K25" i="17"/>
  <c r="AA24" i="17"/>
  <c r="Y24" i="17"/>
  <c r="M24" i="17"/>
  <c r="L24" i="17"/>
  <c r="K24" i="17"/>
  <c r="J24" i="17"/>
  <c r="I24" i="17"/>
  <c r="H24" i="17"/>
  <c r="G24" i="17"/>
  <c r="F24" i="17"/>
  <c r="E24" i="17"/>
  <c r="AA23" i="17"/>
  <c r="Y23" i="17"/>
  <c r="M23" i="17"/>
  <c r="K23" i="17"/>
  <c r="J23" i="17"/>
  <c r="AA22" i="17"/>
  <c r="Y22" i="17"/>
  <c r="M22" i="17"/>
  <c r="K22" i="17"/>
  <c r="J22" i="17"/>
  <c r="AA21" i="17"/>
  <c r="Y21" i="17"/>
  <c r="M21" i="17"/>
  <c r="K21" i="17"/>
  <c r="J21" i="17"/>
  <c r="AA20" i="17"/>
  <c r="Y20" i="17"/>
  <c r="M20" i="17"/>
  <c r="K20" i="17"/>
  <c r="J20" i="17"/>
  <c r="AA19" i="17"/>
  <c r="Y19" i="17"/>
  <c r="M19" i="17"/>
  <c r="K19" i="17"/>
  <c r="J19" i="17"/>
  <c r="AA18" i="17"/>
  <c r="Y18" i="17"/>
  <c r="M18" i="17"/>
  <c r="K18" i="17"/>
  <c r="J18" i="17"/>
  <c r="AA17" i="17"/>
  <c r="Y17" i="17"/>
  <c r="M17" i="17"/>
  <c r="K17" i="17"/>
  <c r="J17" i="17"/>
  <c r="AA16" i="17"/>
  <c r="Y16" i="17"/>
  <c r="M16" i="17"/>
  <c r="K16" i="17"/>
  <c r="J16" i="17"/>
  <c r="AA15" i="17"/>
  <c r="Y15" i="17"/>
  <c r="M15" i="17"/>
  <c r="K15" i="17"/>
  <c r="J15" i="17"/>
  <c r="AA14" i="17"/>
  <c r="Y14" i="17"/>
  <c r="M14" i="17"/>
  <c r="K14" i="17"/>
  <c r="J14" i="17"/>
  <c r="AA13" i="17"/>
  <c r="Y13" i="17"/>
  <c r="M13" i="17"/>
  <c r="K13" i="17"/>
  <c r="J13" i="17"/>
  <c r="AA12" i="17"/>
  <c r="Y12" i="17"/>
  <c r="M12" i="17"/>
  <c r="K12" i="17"/>
  <c r="J12" i="17"/>
  <c r="AA11" i="17"/>
  <c r="Y11" i="17"/>
  <c r="M11" i="17"/>
  <c r="K11" i="17"/>
  <c r="J11" i="17"/>
  <c r="AA10" i="17"/>
  <c r="Y10" i="17"/>
  <c r="M10" i="17"/>
  <c r="K10" i="17"/>
  <c r="J10" i="17"/>
  <c r="AA9" i="17"/>
  <c r="Y9" i="17"/>
  <c r="M9" i="17"/>
  <c r="K9" i="17"/>
  <c r="J9" i="17"/>
  <c r="AA8" i="17"/>
  <c r="Y8" i="17"/>
  <c r="M8" i="17"/>
  <c r="K8" i="17"/>
  <c r="J8" i="17"/>
  <c r="AA7" i="17"/>
  <c r="Y7" i="17"/>
  <c r="M7" i="17"/>
  <c r="K7" i="17"/>
  <c r="J7" i="17"/>
  <c r="K53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T46" i="12"/>
  <c r="S46" i="12"/>
  <c r="R46" i="12"/>
  <c r="J46" i="12"/>
  <c r="F46" i="12"/>
  <c r="T45" i="12"/>
  <c r="S45" i="12"/>
  <c r="R45" i="12"/>
  <c r="O45" i="12"/>
  <c r="J45" i="12"/>
  <c r="I45" i="12"/>
  <c r="F45" i="12"/>
  <c r="T44" i="12"/>
  <c r="S44" i="12"/>
  <c r="R44" i="12"/>
  <c r="O44" i="12"/>
  <c r="J44" i="12"/>
  <c r="I44" i="12"/>
  <c r="F44" i="12"/>
  <c r="T43" i="12"/>
  <c r="S43" i="12"/>
  <c r="R43" i="12"/>
  <c r="O43" i="12"/>
  <c r="N43" i="12"/>
  <c r="J43" i="12"/>
  <c r="I43" i="12"/>
  <c r="F43" i="12"/>
  <c r="T42" i="12"/>
  <c r="S42" i="12"/>
  <c r="R42" i="12"/>
  <c r="O42" i="12"/>
  <c r="J42" i="12"/>
  <c r="I42" i="12"/>
  <c r="F42" i="12"/>
  <c r="T41" i="12"/>
  <c r="S41" i="12"/>
  <c r="R41" i="12"/>
  <c r="O41" i="12"/>
  <c r="N41" i="12"/>
  <c r="J41" i="12"/>
  <c r="I41" i="12"/>
  <c r="F41" i="12"/>
  <c r="T40" i="12"/>
  <c r="S40" i="12"/>
  <c r="R40" i="12"/>
  <c r="O40" i="12"/>
  <c r="N40" i="12"/>
  <c r="J40" i="12"/>
  <c r="I40" i="12"/>
  <c r="F40" i="12"/>
  <c r="T39" i="12"/>
  <c r="S39" i="12"/>
  <c r="R39" i="12"/>
  <c r="O39" i="12"/>
  <c r="J39" i="12"/>
  <c r="I39" i="12"/>
  <c r="F39" i="12"/>
  <c r="T38" i="12"/>
  <c r="S38" i="12"/>
  <c r="R38" i="12"/>
  <c r="O38" i="12"/>
  <c r="J38" i="12"/>
  <c r="I38" i="12"/>
  <c r="F38" i="12"/>
  <c r="T37" i="12"/>
  <c r="S37" i="12"/>
  <c r="R37" i="12"/>
  <c r="O37" i="12"/>
  <c r="N37" i="12"/>
  <c r="J37" i="12"/>
  <c r="I37" i="12"/>
  <c r="F37" i="12"/>
  <c r="T36" i="12"/>
  <c r="S36" i="12"/>
  <c r="R36" i="12"/>
  <c r="O36" i="12"/>
  <c r="J36" i="12"/>
  <c r="I36" i="12"/>
  <c r="F36" i="12"/>
  <c r="T35" i="12"/>
  <c r="S35" i="12"/>
  <c r="R35" i="12"/>
  <c r="O35" i="12"/>
  <c r="N35" i="12"/>
  <c r="J35" i="12"/>
  <c r="I35" i="12"/>
  <c r="F35" i="12"/>
  <c r="T34" i="12"/>
  <c r="S34" i="12"/>
  <c r="R34" i="12"/>
  <c r="O34" i="12"/>
  <c r="J34" i="12"/>
  <c r="I34" i="12"/>
  <c r="F34" i="12"/>
  <c r="T33" i="12"/>
  <c r="S33" i="12"/>
  <c r="R33" i="12"/>
  <c r="O33" i="12"/>
  <c r="J33" i="12"/>
  <c r="I33" i="12"/>
  <c r="F33" i="12"/>
  <c r="T32" i="12"/>
  <c r="S32" i="12"/>
  <c r="R32" i="12"/>
  <c r="O32" i="12"/>
  <c r="N32" i="12"/>
  <c r="J32" i="12"/>
  <c r="I32" i="12"/>
  <c r="F32" i="12"/>
  <c r="T31" i="12"/>
  <c r="S31" i="12"/>
  <c r="R31" i="12"/>
  <c r="O31" i="12"/>
  <c r="N31" i="12"/>
  <c r="J31" i="12"/>
  <c r="I31" i="12"/>
  <c r="F31" i="12"/>
  <c r="T30" i="12"/>
  <c r="S30" i="12"/>
  <c r="R30" i="12"/>
  <c r="O30" i="12"/>
  <c r="N30" i="12"/>
  <c r="J30" i="12"/>
  <c r="I30" i="12"/>
  <c r="F30" i="12"/>
  <c r="T29" i="12"/>
  <c r="S29" i="12"/>
  <c r="R29" i="12"/>
  <c r="O29" i="12"/>
  <c r="J29" i="12"/>
  <c r="I29" i="12"/>
  <c r="F29" i="12"/>
  <c r="T28" i="12"/>
  <c r="S28" i="12"/>
  <c r="R28" i="12"/>
  <c r="O28" i="12"/>
  <c r="J28" i="12"/>
  <c r="I28" i="12"/>
  <c r="F28" i="12"/>
  <c r="T27" i="12"/>
  <c r="S27" i="12"/>
  <c r="R27" i="12"/>
  <c r="O27" i="12"/>
  <c r="J27" i="12"/>
  <c r="I27" i="12"/>
  <c r="F27" i="12"/>
  <c r="T26" i="12"/>
  <c r="S26" i="12"/>
  <c r="R26" i="12"/>
  <c r="O26" i="12"/>
  <c r="J26" i="12"/>
  <c r="I26" i="12"/>
  <c r="F26" i="12"/>
  <c r="T25" i="12"/>
  <c r="S25" i="12"/>
  <c r="R25" i="12"/>
  <c r="O25" i="12"/>
  <c r="N25" i="12"/>
  <c r="J25" i="12"/>
  <c r="I25" i="12"/>
  <c r="F25" i="12"/>
  <c r="T24" i="12"/>
  <c r="S24" i="12"/>
  <c r="R24" i="12"/>
  <c r="O24" i="12"/>
  <c r="N24" i="12"/>
  <c r="J24" i="12"/>
  <c r="I24" i="12"/>
  <c r="F24" i="12"/>
  <c r="T23" i="12"/>
  <c r="S23" i="12"/>
  <c r="R23" i="12"/>
  <c r="O23" i="12"/>
  <c r="J23" i="12"/>
  <c r="I23" i="12"/>
  <c r="F23" i="12"/>
  <c r="T22" i="12"/>
  <c r="S22" i="12"/>
  <c r="R22" i="12"/>
  <c r="O22" i="12"/>
  <c r="J22" i="12"/>
  <c r="I22" i="12"/>
  <c r="F22" i="12"/>
  <c r="T21" i="12"/>
  <c r="S21" i="12"/>
  <c r="R21" i="12"/>
  <c r="O21" i="12"/>
  <c r="N21" i="12"/>
  <c r="J21" i="12"/>
  <c r="I21" i="12"/>
  <c r="F21" i="12"/>
  <c r="T20" i="12"/>
  <c r="S20" i="12"/>
  <c r="R20" i="12"/>
  <c r="O20" i="12"/>
  <c r="J20" i="12"/>
  <c r="I20" i="12"/>
  <c r="F20" i="12"/>
  <c r="T19" i="12"/>
  <c r="S19" i="12"/>
  <c r="R19" i="12"/>
  <c r="O19" i="12"/>
  <c r="N19" i="12"/>
  <c r="J19" i="12"/>
  <c r="I19" i="12"/>
  <c r="F19" i="12"/>
  <c r="T18" i="12"/>
  <c r="S18" i="12"/>
  <c r="R18" i="12"/>
  <c r="O18" i="12"/>
  <c r="N18" i="12"/>
  <c r="J18" i="12"/>
  <c r="I18" i="12"/>
  <c r="F18" i="12"/>
  <c r="T17" i="12"/>
  <c r="S17" i="12"/>
  <c r="R17" i="12"/>
  <c r="O17" i="12"/>
  <c r="J17" i="12"/>
  <c r="I17" i="12"/>
  <c r="F17" i="12"/>
  <c r="T16" i="12"/>
  <c r="S16" i="12"/>
  <c r="R16" i="12"/>
  <c r="O16" i="12"/>
  <c r="N16" i="12"/>
  <c r="J16" i="12"/>
  <c r="I16" i="12"/>
  <c r="F16" i="12"/>
  <c r="T15" i="12"/>
  <c r="S15" i="12"/>
  <c r="R15" i="12"/>
  <c r="O15" i="12"/>
  <c r="N15" i="12"/>
  <c r="J15" i="12"/>
  <c r="I15" i="12"/>
  <c r="F15" i="12"/>
  <c r="T14" i="12"/>
  <c r="S14" i="12"/>
  <c r="R14" i="12"/>
  <c r="O14" i="12"/>
  <c r="J14" i="12"/>
  <c r="I14" i="12"/>
  <c r="F14" i="12"/>
  <c r="T13" i="12"/>
  <c r="S13" i="12"/>
  <c r="R13" i="12"/>
  <c r="O13" i="12"/>
  <c r="J13" i="12"/>
  <c r="I13" i="12"/>
  <c r="F13" i="12"/>
  <c r="T12" i="12"/>
  <c r="S12" i="12"/>
  <c r="R12" i="12"/>
  <c r="O12" i="12"/>
  <c r="N12" i="12"/>
  <c r="J12" i="12"/>
  <c r="I12" i="12"/>
  <c r="F12" i="12"/>
  <c r="T11" i="12"/>
  <c r="S11" i="12"/>
  <c r="R11" i="12"/>
  <c r="O11" i="12"/>
  <c r="J11" i="12"/>
  <c r="I11" i="12"/>
  <c r="F11" i="12"/>
  <c r="T10" i="12"/>
  <c r="S10" i="12"/>
  <c r="R10" i="12"/>
  <c r="O10" i="12"/>
  <c r="N10" i="12"/>
  <c r="J10" i="12"/>
  <c r="I10" i="12"/>
  <c r="F10" i="12"/>
  <c r="I37" i="4"/>
  <c r="H37" i="4"/>
  <c r="G37" i="4"/>
  <c r="F37" i="4"/>
  <c r="E37" i="4"/>
  <c r="D37" i="4"/>
  <c r="C37" i="4"/>
  <c r="I36" i="4"/>
  <c r="E36" i="4"/>
  <c r="I35" i="4"/>
  <c r="E35" i="4"/>
  <c r="I34" i="4"/>
  <c r="E34" i="4"/>
  <c r="I33" i="4"/>
  <c r="E33" i="4"/>
  <c r="I32" i="4"/>
  <c r="E32" i="4"/>
  <c r="G25" i="4"/>
  <c r="F25" i="4"/>
  <c r="E25" i="4"/>
  <c r="D25" i="4"/>
  <c r="C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" i="8"/>
  <c r="F6" i="8" s="1"/>
  <c r="F5" i="8"/>
  <c r="F19" i="8" s="1"/>
  <c r="C1" i="8"/>
  <c r="B1" i="8"/>
  <c r="F8" i="8" l="1"/>
  <c r="F12" i="8"/>
  <c r="F16" i="8"/>
  <c r="B5" i="8"/>
  <c r="C5" i="8"/>
  <c r="B6" i="8" s="1"/>
  <c r="F9" i="8"/>
  <c r="F13" i="8"/>
  <c r="F17" i="8"/>
  <c r="F10" i="8"/>
  <c r="F14" i="8"/>
  <c r="F18" i="8"/>
  <c r="F11" i="8"/>
  <c r="F15" i="8"/>
  <c r="B14" i="8" l="1"/>
  <c r="B19" i="8"/>
  <c r="B15" i="8"/>
  <c r="B11" i="8"/>
  <c r="B18" i="8"/>
  <c r="B10" i="8"/>
  <c r="B16" i="8"/>
  <c r="B8" i="8"/>
  <c r="B17" i="8"/>
  <c r="B13" i="8"/>
  <c r="B9" i="8"/>
  <c r="B12" i="8"/>
</calcChain>
</file>

<file path=xl/sharedStrings.xml><?xml version="1.0" encoding="utf-8"?>
<sst xmlns="http://schemas.openxmlformats.org/spreadsheetml/2006/main" count="2829" uniqueCount="963">
  <si>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</si>
  <si>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</si>
  <si>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</si>
  <si>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</si>
  <si>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</si>
  <si>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</si>
  <si>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</si>
  <si>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</si>
  <si>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</si>
  <si>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</si>
  <si>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</si>
  <si>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</si>
  <si>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</si>
  <si>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</si>
  <si>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</si>
  <si>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</si>
  <si>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</si>
  <si>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</si>
  <si>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</si>
  <si>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</si>
  <si>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May, 2024 Shared in June,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</si>
  <si>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</si>
  <si>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</si>
  <si>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</si>
  <si>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</si>
  <si>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</si>
  <si>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</si>
  <si>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</si>
  <si>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</si>
  <si>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</si>
  <si>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</si>
  <si>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</si>
  <si>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</si>
  <si>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</si>
  <si>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</si>
  <si>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</si>
  <si>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</si>
  <si>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</si>
  <si>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on withdrawals from ECA/Signature Bonus</t>
  </si>
  <si>
    <t xml:space="preserve">13% Refunds on Subsidy, Priority Projects </t>
  </si>
  <si>
    <t>North East Development Commission</t>
  </si>
  <si>
    <t>13% Derivation in respect of NNPC Management Fee and Frontier Exploration Fund April, 2024</t>
  </si>
  <si>
    <t>Transfer to non-oil Excess Account</t>
  </si>
  <si>
    <t>Balance of 2024 Tax Refund-FIRS</t>
  </si>
  <si>
    <t>Second Tranche of Funding for the Presidential Metering Initative</t>
  </si>
  <si>
    <t>Transfer to non-oil Excess account</t>
  </si>
  <si>
    <t>Refund due to States from the Net off with States from the withdrawals made from ECA 1/4</t>
  </si>
  <si>
    <t>TOTAL</t>
  </si>
  <si>
    <t>Table II</t>
  </si>
  <si>
    <t>Distribution of Revenue Allocation to FGN by Federation Account Allocation Committee for the Month of May, 2024 Shared in June,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</si>
  <si>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</si>
  <si>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</si>
  <si>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</si>
  <si>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</si>
  <si>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</si>
  <si>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</si>
  <si>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</si>
  <si>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</si>
  <si>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</si>
  <si>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</si>
  <si>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</si>
  <si>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</si>
  <si>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</si>
  <si>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</si>
  <si>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</si>
  <si>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</si>
  <si>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</si>
  <si>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</si>
  <si>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May, 2024 shared in June,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</si>
  <si>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</si>
  <si>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</si>
  <si>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</si>
  <si>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</si>
  <si>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</si>
  <si>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</si>
  <si>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</si>
  <si>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</si>
  <si>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</si>
  <si>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</si>
  <si>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</si>
  <si>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</si>
  <si>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</si>
  <si>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</si>
  <si>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</si>
  <si>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</si>
  <si>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</si>
  <si>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</si>
  <si>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</si>
  <si>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</si>
  <si>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</si>
  <si>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</si>
  <si>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</si>
  <si>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</si>
  <si>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</si>
  <si>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</si>
  <si>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</si>
  <si>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</si>
  <si>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</si>
  <si>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</si>
  <si>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</si>
  <si>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</si>
  <si>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</si>
  <si>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</si>
  <si>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</si>
  <si>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</si>
  <si>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</si>
  <si>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</si>
  <si>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</si>
  <si>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</si>
  <si>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</si>
  <si>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</si>
  <si>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</si>
  <si>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</si>
  <si>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</si>
  <si>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</si>
  <si>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</si>
  <si>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</si>
  <si>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</si>
  <si>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</si>
  <si>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</si>
  <si>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</si>
  <si>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</si>
  <si>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</si>
  <si>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</si>
  <si>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</si>
  <si>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</si>
  <si>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</si>
  <si>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</si>
  <si>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May,  2024 shared in June,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</si>
  <si>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</si>
  <si>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</si>
  <si>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</si>
  <si>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</si>
  <si>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</si>
  <si>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</si>
  <si>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</si>
  <si>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</si>
  <si>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</si>
  <si>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</si>
  <si>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</si>
  <si>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</si>
  <si>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</si>
  <si>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</si>
  <si>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</si>
  <si>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</si>
  <si>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</si>
  <si>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</si>
  <si>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</si>
  <si>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</si>
  <si>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</si>
  <si>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</si>
  <si>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</si>
  <si>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</si>
  <si>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</si>
  <si>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</si>
  <si>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</si>
  <si>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</si>
  <si>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</si>
  <si>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</si>
  <si>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</si>
  <si>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</si>
  <si>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</si>
  <si>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</si>
  <si>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</si>
  <si>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</si>
  <si>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</si>
  <si>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</si>
  <si>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</si>
  <si>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</si>
  <si>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</si>
  <si>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</si>
  <si>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</si>
  <si>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</si>
  <si>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</si>
  <si>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</si>
  <si>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</si>
  <si>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</si>
  <si>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</si>
  <si>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</si>
  <si>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</si>
  <si>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</si>
  <si>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</si>
  <si>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</si>
  <si>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</si>
  <si>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</si>
  <si>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</si>
  <si>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</si>
  <si>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</si>
  <si>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</si>
  <si>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</si>
  <si>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</si>
  <si>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</si>
  <si>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</si>
  <si>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</si>
  <si>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</si>
  <si>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</si>
  <si>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</si>
  <si>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</si>
  <si>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</si>
  <si>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</si>
  <si>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</si>
  <si>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</si>
  <si>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</si>
  <si>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</si>
  <si>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</si>
  <si>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</si>
  <si>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</si>
  <si>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</si>
  <si>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</si>
  <si>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</si>
  <si>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</si>
  <si>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</si>
  <si>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</si>
  <si>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</si>
  <si>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</si>
  <si>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</si>
  <si>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</si>
  <si>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</si>
  <si>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</si>
  <si>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</si>
  <si>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</si>
  <si>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</si>
  <si>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</si>
  <si>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</si>
  <si>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</si>
  <si>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</si>
  <si>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</si>
  <si>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</si>
  <si>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</si>
  <si>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</si>
  <si>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</si>
  <si>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</si>
  <si>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</si>
  <si>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</si>
  <si>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</si>
  <si>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</si>
  <si>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</si>
  <si>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</si>
  <si>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</si>
  <si>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</si>
  <si>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</si>
  <si>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</si>
  <si>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</si>
  <si>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</si>
  <si>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</si>
  <si>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</si>
  <si>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</si>
  <si>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</si>
  <si>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</si>
  <si>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</si>
  <si>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</si>
  <si>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</si>
  <si>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</si>
  <si>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</si>
  <si>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</si>
  <si>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</si>
  <si>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</si>
  <si>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</si>
  <si>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</si>
  <si>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</si>
  <si>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</si>
  <si>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</si>
  <si>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</si>
  <si>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</si>
  <si>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</si>
  <si>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</si>
  <si>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</si>
  <si>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</si>
  <si>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</si>
  <si>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</si>
  <si>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</si>
  <si>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</si>
  <si>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</si>
  <si>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</si>
  <si>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</si>
  <si>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</si>
  <si>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</si>
  <si>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</si>
  <si>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</si>
  <si>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</si>
  <si>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</si>
  <si>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</si>
  <si>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</si>
  <si>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</si>
  <si>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</si>
  <si>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</si>
  <si>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</si>
  <si>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</si>
  <si>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</si>
  <si>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</si>
  <si>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</si>
  <si>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</si>
  <si>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</si>
  <si>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</si>
  <si>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</si>
  <si>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</si>
  <si>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</si>
  <si>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</si>
  <si>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</si>
  <si>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</si>
  <si>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</si>
  <si>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</si>
  <si>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</si>
  <si>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</si>
  <si>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</si>
  <si>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</si>
  <si>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</si>
  <si>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</si>
  <si>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</si>
  <si>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</si>
  <si>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</si>
  <si>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</si>
  <si>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</si>
  <si>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</si>
  <si>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</si>
  <si>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</si>
  <si>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</si>
  <si>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</si>
  <si>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</si>
  <si>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</si>
  <si>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</si>
  <si>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</si>
  <si>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</si>
  <si>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</si>
  <si>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</si>
  <si>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</si>
  <si>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</si>
  <si>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</si>
  <si>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</si>
  <si>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</si>
  <si>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</si>
  <si>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</si>
  <si>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</si>
  <si>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</si>
  <si>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</si>
  <si>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</si>
  <si>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</si>
  <si>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</si>
  <si>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</si>
  <si>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</si>
  <si>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</si>
  <si>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</si>
  <si>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</si>
  <si>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</si>
  <si>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</si>
  <si>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</si>
  <si>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</si>
  <si>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</si>
  <si>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</si>
  <si>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</si>
  <si>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</si>
  <si>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</si>
  <si>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</si>
  <si>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</si>
  <si>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</si>
  <si>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</si>
  <si>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</si>
  <si>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</si>
  <si>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</si>
  <si>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</si>
  <si>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</si>
  <si>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</si>
  <si>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</si>
  <si>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</si>
  <si>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</si>
  <si>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</si>
  <si>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</si>
  <si>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</si>
  <si>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</si>
  <si>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</si>
  <si>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</si>
  <si>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</si>
  <si>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</si>
  <si>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</si>
  <si>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</si>
  <si>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</si>
  <si>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</si>
  <si>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</si>
  <si>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</si>
  <si>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</si>
  <si>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</si>
  <si>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</si>
  <si>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</si>
  <si>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</si>
  <si>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</si>
  <si>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</si>
  <si>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</si>
  <si>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</si>
  <si>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</si>
  <si>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</si>
  <si>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</si>
  <si>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</si>
  <si>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</si>
  <si>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</si>
  <si>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</si>
  <si>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</si>
  <si>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</si>
  <si>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</si>
  <si>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</si>
  <si>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</si>
  <si>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</si>
  <si>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</si>
  <si>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</si>
  <si>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</si>
  <si>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</si>
  <si>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</si>
  <si>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</si>
  <si>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</si>
  <si>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</si>
  <si>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</si>
  <si>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</si>
  <si>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</si>
  <si>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</si>
  <si>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</si>
  <si>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</si>
  <si>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</si>
  <si>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</si>
  <si>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</si>
  <si>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</si>
  <si>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</si>
  <si>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</si>
  <si>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</si>
  <si>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</si>
  <si>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</si>
  <si>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</si>
  <si>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</si>
  <si>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</si>
  <si>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</si>
  <si>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</si>
  <si>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</si>
  <si>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</si>
  <si>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</si>
  <si>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</si>
  <si>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</si>
  <si>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</si>
  <si>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</si>
  <si>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</si>
  <si>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</si>
  <si>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</si>
  <si>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</si>
  <si>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</si>
  <si>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</si>
  <si>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</si>
  <si>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</si>
  <si>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</si>
  <si>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</si>
  <si>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</si>
  <si>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</si>
  <si>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</si>
  <si>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</si>
  <si>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</si>
  <si>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</si>
  <si>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</si>
  <si>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</si>
  <si>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</si>
  <si>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</si>
  <si>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</si>
  <si>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</si>
  <si>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</si>
  <si>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</si>
  <si>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</si>
  <si>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</si>
  <si>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</si>
  <si>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</si>
  <si>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</si>
  <si>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</si>
  <si>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</si>
  <si>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</si>
  <si>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</si>
  <si>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</si>
  <si>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</si>
  <si>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</si>
  <si>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</si>
  <si>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</si>
  <si>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</si>
  <si>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</si>
  <si>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</si>
  <si>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</si>
  <si>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</si>
  <si>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</si>
  <si>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</si>
  <si>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</si>
  <si>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</si>
  <si>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</si>
  <si>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</si>
  <si>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</si>
  <si>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</si>
  <si>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</si>
  <si>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</si>
  <si>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</si>
  <si>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</si>
  <si>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</si>
  <si>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</si>
  <si>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</si>
  <si>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</si>
  <si>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</si>
  <si>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</si>
  <si>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</si>
  <si>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</si>
  <si>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</si>
  <si>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</si>
  <si>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</si>
  <si>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</si>
  <si>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</si>
  <si>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</si>
  <si>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</si>
  <si>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</si>
  <si>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</si>
  <si>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</si>
  <si>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</si>
  <si>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</si>
  <si>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</si>
  <si>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</si>
  <si>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</si>
  <si>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</si>
  <si>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</si>
  <si>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</si>
  <si>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</si>
  <si>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</si>
  <si>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</si>
  <si>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</si>
  <si>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</si>
  <si>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</si>
  <si>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</si>
  <si>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</si>
  <si>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</si>
  <si>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</si>
  <si>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</si>
  <si>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</si>
  <si>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</si>
  <si>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</si>
  <si>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</si>
  <si>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</si>
  <si>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</si>
  <si>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</si>
  <si>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</si>
  <si>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</si>
  <si>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</si>
  <si>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</si>
  <si>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</si>
  <si>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</si>
  <si>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</si>
  <si>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</si>
  <si>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</si>
  <si>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</si>
  <si>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</si>
  <si>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</si>
  <si>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</si>
  <si>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</si>
  <si>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</si>
  <si>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</si>
  <si>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</si>
  <si>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</si>
  <si>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</si>
  <si>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</si>
  <si>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</si>
  <si>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</si>
  <si>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</si>
  <si>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</si>
  <si>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</si>
  <si>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</si>
  <si>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</si>
  <si>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</si>
  <si>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</si>
  <si>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</si>
  <si>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</si>
  <si>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</si>
  <si>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</si>
  <si>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</si>
  <si>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</si>
  <si>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</si>
  <si>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</si>
  <si>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</si>
  <si>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</si>
  <si>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</si>
  <si>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</si>
  <si>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</si>
  <si>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</si>
  <si>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</si>
  <si>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</si>
  <si>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</si>
  <si>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</si>
  <si>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</si>
  <si>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</si>
  <si>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</si>
  <si>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</si>
  <si>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</si>
  <si>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</si>
  <si>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</si>
  <si>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</si>
  <si>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</si>
  <si>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</si>
  <si>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</si>
  <si>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</si>
  <si>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</si>
  <si>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</si>
  <si>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</si>
  <si>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</si>
  <si>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</si>
  <si>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</si>
  <si>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</si>
  <si>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</si>
  <si>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</si>
  <si>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</si>
  <si>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</si>
  <si>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</si>
  <si>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</si>
  <si>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</si>
  <si>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</si>
  <si>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</si>
  <si>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</si>
  <si>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</si>
  <si>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</si>
  <si>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</si>
  <si>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</si>
  <si>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</si>
  <si>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</si>
  <si>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</si>
  <si>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</si>
  <si>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</si>
  <si>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</si>
  <si>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</si>
  <si>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</si>
  <si>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</si>
  <si>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</si>
  <si>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</si>
  <si>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</si>
  <si>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</si>
  <si>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</si>
  <si>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</si>
  <si>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</si>
  <si>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</si>
  <si>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</si>
  <si>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</si>
  <si>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</si>
  <si>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</si>
  <si>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</si>
  <si>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</si>
  <si>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</si>
  <si>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</si>
  <si>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</si>
  <si>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</si>
  <si>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</si>
  <si>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</si>
  <si>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</si>
  <si>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</si>
  <si>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</si>
  <si>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</si>
  <si>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</si>
  <si>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</si>
  <si>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</si>
  <si>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</si>
  <si>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</si>
  <si>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</si>
  <si>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</si>
  <si>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</si>
  <si>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</si>
  <si>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</si>
  <si>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</si>
  <si>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</si>
  <si>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</si>
  <si>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</si>
  <si>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</si>
  <si>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</si>
  <si>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</si>
  <si>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</si>
  <si>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</si>
  <si>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</si>
  <si>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</si>
  <si>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</si>
  <si>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</si>
  <si>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</si>
  <si>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</si>
  <si>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</si>
  <si>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</si>
  <si>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</si>
  <si>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</si>
  <si>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</si>
  <si>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</si>
  <si>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</si>
  <si>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</si>
  <si>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</si>
  <si>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</si>
  <si>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</si>
  <si>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</si>
  <si>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</si>
  <si>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</si>
  <si>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</si>
  <si>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</si>
  <si>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</si>
  <si>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</si>
  <si>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</si>
  <si>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</si>
  <si>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</si>
  <si>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</si>
  <si>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</si>
  <si>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</si>
  <si>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</si>
  <si>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</si>
  <si>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</si>
  <si>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</si>
  <si>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</si>
  <si>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</si>
  <si>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</si>
  <si>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</si>
  <si>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</si>
  <si>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</si>
  <si>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</si>
  <si>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</si>
  <si>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</si>
  <si>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</si>
  <si>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</si>
  <si>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</si>
  <si>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</si>
  <si>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</si>
  <si>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</si>
  <si>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</si>
  <si>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</si>
  <si>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</si>
  <si>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</si>
  <si>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</si>
  <si>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</si>
  <si>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</si>
  <si>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</si>
  <si>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</si>
  <si>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</si>
  <si>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</si>
  <si>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</si>
  <si>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</si>
  <si>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</si>
  <si>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</si>
  <si>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</si>
  <si>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</si>
  <si>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</si>
  <si>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</si>
  <si>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</si>
  <si>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</si>
  <si>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</si>
  <si>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</si>
  <si>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</si>
  <si>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</si>
  <si>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</si>
  <si>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</si>
  <si>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</si>
  <si>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</si>
  <si>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</si>
  <si>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</si>
  <si>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</si>
  <si>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</si>
  <si>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</si>
  <si>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</si>
  <si>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</si>
  <si>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</si>
  <si>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</si>
  <si>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</si>
  <si>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</si>
  <si>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</si>
  <si>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</si>
  <si>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</si>
  <si>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</si>
  <si>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</si>
  <si>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</si>
  <si>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</si>
  <si>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</si>
  <si>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</si>
  <si>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</si>
  <si>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</si>
  <si>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</si>
  <si>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</si>
  <si>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</si>
  <si>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</si>
  <si>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</si>
  <si>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</si>
  <si>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</si>
  <si>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</si>
  <si>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</si>
  <si>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</si>
  <si>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</si>
  <si>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</si>
  <si>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</si>
  <si>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</si>
  <si>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</si>
  <si>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</si>
  <si>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</si>
  <si>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</si>
  <si>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</si>
  <si>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</si>
  <si>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</si>
  <si>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</si>
  <si>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</si>
  <si>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</si>
  <si>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</si>
  <si>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</si>
  <si>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</si>
  <si>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</si>
  <si>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</si>
  <si>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</si>
  <si>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</si>
  <si>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</si>
  <si>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</si>
  <si>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</si>
  <si>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</si>
  <si>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</si>
  <si>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</si>
  <si>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</si>
  <si>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</si>
  <si>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</si>
  <si>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</si>
  <si>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</si>
  <si>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</si>
  <si>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</si>
  <si>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</si>
  <si>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</si>
  <si>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</si>
  <si>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</si>
  <si>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</si>
  <si>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</si>
  <si>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</si>
  <si>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</si>
  <si>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</si>
  <si>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</si>
  <si>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</si>
  <si>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</si>
  <si>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</si>
  <si>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</si>
  <si>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</si>
  <si>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</si>
  <si>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</si>
  <si>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</si>
  <si>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</si>
  <si>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</si>
  <si>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</si>
  <si>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</si>
  <si>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</si>
  <si>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</si>
  <si>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</si>
  <si>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</si>
  <si>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</si>
  <si>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</si>
  <si>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</si>
  <si>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</si>
  <si>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</si>
  <si>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</si>
  <si>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</si>
  <si>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</si>
  <si>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</si>
  <si>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</si>
  <si>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</si>
  <si>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</si>
  <si>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</si>
  <si>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</si>
  <si>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</si>
  <si>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</si>
  <si>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</si>
  <si>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</si>
  <si>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</si>
  <si>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</si>
  <si>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</si>
  <si>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</si>
  <si>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</si>
  <si>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</si>
  <si>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</si>
  <si>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</si>
  <si>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</si>
  <si>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</si>
  <si>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</si>
  <si>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</si>
  <si>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</si>
  <si>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</si>
  <si>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</si>
  <si>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</si>
  <si>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</si>
  <si>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</si>
  <si>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</si>
  <si>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</si>
  <si>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</si>
  <si>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</si>
  <si>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</si>
  <si>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</si>
  <si>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</si>
  <si>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</si>
  <si>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</si>
  <si>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</si>
  <si>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</si>
  <si>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</si>
  <si>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</si>
  <si>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</si>
  <si>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</si>
  <si>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</si>
  <si>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</si>
  <si>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</si>
  <si>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</si>
  <si>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</si>
  <si>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</si>
  <si>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</si>
  <si>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</si>
  <si>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</si>
  <si>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</si>
  <si>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</si>
  <si>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</si>
  <si>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</si>
  <si>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</si>
  <si>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TOTAL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</si>
  <si>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</si>
  <si>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</si>
  <si>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</si>
  <si>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</si>
  <si>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</si>
  <si>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</si>
  <si>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</si>
  <si>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</si>
  <si>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</si>
  <si>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</si>
  <si>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</si>
  <si>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</si>
  <si>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</si>
  <si>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</si>
  <si>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</si>
  <si>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</si>
  <si>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</si>
  <si>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</si>
  <si>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</si>
  <si>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</si>
  <si>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</si>
  <si>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</si>
  <si>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</si>
  <si>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</si>
  <si>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</si>
  <si>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</si>
  <si>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</si>
  <si>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</si>
  <si>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</si>
  <si>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</si>
  <si>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</si>
  <si>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</si>
  <si>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</si>
  <si>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</si>
  <si>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</si>
  <si>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</si>
  <si>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</si>
  <si>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</si>
  <si>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</si>
  <si>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</si>
  <si>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</si>
  <si>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</si>
  <si>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</si>
  <si>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</si>
  <si>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</si>
  <si>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</si>
  <si>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May 2024 Shared in June, 2024</t>
  </si>
  <si>
    <t>Total Ecology Fund</t>
  </si>
  <si>
    <t>VAT</t>
  </si>
  <si>
    <t>Total Net Allocation</t>
  </si>
  <si>
    <t>Details of Distribution of Ecology Revenue Allocation to States by Federation Account Allocation Committee for the month of May, 2024 Shared in June, 2024</t>
  </si>
  <si>
    <t>S/N</t>
  </si>
  <si>
    <t>Gross Statutory Allocation (Ecology)</t>
  </si>
  <si>
    <t>Exchange Gain (Ecology)</t>
  </si>
  <si>
    <t xml:space="preserve"> Distribution of Ecology to Local Government Councils by Federation Account Allocation Committee for the month of May, 2024 Shared in June, 2024</t>
  </si>
  <si>
    <t>S/NO</t>
  </si>
  <si>
    <t>STATE</t>
  </si>
  <si>
    <t>LOCAL GOVERNMENT COUNCILS</t>
  </si>
  <si>
    <t>Total (Ecology)</t>
  </si>
  <si>
    <t>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</si>
</sst>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_(* #,##0.00_);_(* \(#,##0.00\);_(* &quot;-&quot;??_);_(@_)"/>
    <numFmt numFmtId="168" formatCode="&quot; &quot;#,##0.00;\-&quot; &quot;#,##0.00"/>
    <numFmt numFmtId="169" formatCode="#,##0.0000_);\(#,##0.0000\)"/>
    <numFmt numFmtId="170" formatCode="#,##0.00_ ;\-#,##0.00&quot; &quot;"/>
    <numFmt numFmtId="171" formatCode="#,##0.0000000_ ;\-#,##0.0000000&quot; &quot;"/>
    <numFmt numFmtId="172" formatCode="&quot;N&quot;#,##0.00"/>
  </numFmts>
  <fonts count="27">
    <font>
      <sz val="10"/>
      <name val="Arial"/>
      <charset val="134"/>
    </font>
    <font>
      <b/>
      <sz val="16"/>
      <name val="Times New Roman"/>
      <charset val="134"/>
    </font>
    <font>
      <b/>
      <sz val="13"/>
      <name val="Times New Roman"/>
      <charset val="134"/>
    </font>
    <font>
      <b/>
      <sz val="11"/>
      <color theme="1"/>
      <name val="Times New Roman"/>
      <charset val="134"/>
    </font>
    <font>
      <b/>
      <sz val="14"/>
      <name val="Times New Roman"/>
      <charset val="134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sz val="10"/>
      <name val="Times New Roman"/>
      <charset val="134"/>
    </font>
    <font>
      <sz val="11"/>
      <color indexed="8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8">
    <xf numFmtId="0" fontId="0" fillId="0" borderId="0"/>
    <xf numFmtId="165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207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165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8" fontId="7" fillId="0" borderId="1" xfId="4" applyNumberFormat="1" applyFont="1" applyBorder="1" applyAlignment="1">
      <alignment horizontal="right" wrapText="1"/>
    </xf>
    <xf numFmtId="169" fontId="8" fillId="0" borderId="1" xfId="0" applyNumberFormat="1" applyFont="1" applyBorder="1"/>
    <xf numFmtId="168" fontId="0" fillId="0" borderId="0" xfId="0" applyNumberFormat="1"/>
    <xf numFmtId="165" fontId="0" fillId="0" borderId="0" xfId="1" applyFont="1"/>
    <xf numFmtId="165" fontId="0" fillId="0" borderId="0" xfId="0" applyNumberFormat="1"/>
    <xf numFmtId="0" fontId="4" fillId="0" borderId="1" xfId="0" applyFont="1" applyBorder="1" applyAlignment="1">
      <alignment horizontal="center"/>
    </xf>
    <xf numFmtId="168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8" fontId="7" fillId="0" borderId="1" xfId="2" applyNumberFormat="1" applyFont="1" applyBorder="1" applyAlignment="1">
      <alignment horizontal="right" wrapText="1"/>
    </xf>
    <xf numFmtId="168" fontId="8" fillId="0" borderId="1" xfId="0" applyNumberFormat="1" applyFont="1" applyBorder="1"/>
    <xf numFmtId="168" fontId="9" fillId="0" borderId="0" xfId="0" applyNumberFormat="1" applyFont="1"/>
    <xf numFmtId="0" fontId="9" fillId="0" borderId="0" xfId="0" applyFont="1" applyAlignment="1">
      <alignment wrapText="1"/>
    </xf>
    <xf numFmtId="165" fontId="9" fillId="0" borderId="0" xfId="1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165" fontId="4" fillId="0" borderId="1" xfId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165" fontId="8" fillId="0" borderId="1" xfId="1" applyFont="1" applyBorder="1"/>
    <xf numFmtId="43" fontId="8" fillId="0" borderId="1" xfId="0" applyNumberFormat="1" applyFont="1" applyBorder="1"/>
    <xf numFmtId="165" fontId="4" fillId="0" borderId="1" xfId="0" applyNumberFormat="1" applyFont="1" applyBorder="1"/>
    <xf numFmtId="165" fontId="8" fillId="0" borderId="0" xfId="1" applyFont="1"/>
    <xf numFmtId="0" fontId="4" fillId="2" borderId="1" xfId="3" applyFont="1" applyFill="1" applyBorder="1" applyAlignment="1">
      <alignment horizontal="center"/>
    </xf>
    <xf numFmtId="165" fontId="6" fillId="0" borderId="1" xfId="1" applyFont="1" applyBorder="1" applyAlignment="1">
      <alignment horizontal="center" wrapText="1"/>
    </xf>
    <xf numFmtId="165" fontId="6" fillId="0" borderId="1" xfId="1" applyFont="1" applyBorder="1" applyAlignment="1">
      <alignment horizontal="center"/>
    </xf>
    <xf numFmtId="0" fontId="12" fillId="2" borderId="1" xfId="7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165" fontId="7" fillId="0" borderId="1" xfId="1" applyFont="1" applyBorder="1" applyAlignment="1">
      <alignment wrapText="1"/>
    </xf>
    <xf numFmtId="168" fontId="7" fillId="0" borderId="1" xfId="3" applyNumberFormat="1" applyFont="1" applyBorder="1" applyAlignment="1">
      <alignment horizontal="right" wrapText="1"/>
    </xf>
    <xf numFmtId="165" fontId="8" fillId="0" borderId="0" xfId="0" applyNumberFormat="1" applyFont="1"/>
    <xf numFmtId="0" fontId="6" fillId="0" borderId="1" xfId="0" applyFont="1" applyBorder="1" applyAlignment="1">
      <alignment horizontal="center" wrapText="1"/>
    </xf>
    <xf numFmtId="0" fontId="12" fillId="2" borderId="4" xfId="7" applyFont="1" applyFill="1" applyBorder="1" applyAlignment="1">
      <alignment horizontal="center" wrapText="1"/>
    </xf>
    <xf numFmtId="43" fontId="8" fillId="0" borderId="0" xfId="0" applyNumberFormat="1" applyFont="1"/>
    <xf numFmtId="170" fontId="8" fillId="0" borderId="1" xfId="0" applyNumberFormat="1" applyFont="1" applyBorder="1"/>
    <xf numFmtId="171" fontId="8" fillId="0" borderId="0" xfId="0" applyNumberFormat="1" applyFont="1"/>
    <xf numFmtId="0" fontId="9" fillId="0" borderId="0" xfId="0" applyFont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165" fontId="9" fillId="0" borderId="1" xfId="1" applyFont="1" applyBorder="1"/>
    <xf numFmtId="165" fontId="15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165" fontId="9" fillId="0" borderId="1" xfId="0" applyNumberFormat="1" applyFont="1" applyBorder="1"/>
    <xf numFmtId="1" fontId="9" fillId="0" borderId="1" xfId="0" applyNumberFormat="1" applyFont="1" applyBorder="1"/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165" fontId="9" fillId="0" borderId="1" xfId="1" applyFont="1" applyBorder="1" applyAlignment="1">
      <alignment wrapText="1"/>
    </xf>
    <xf numFmtId="1" fontId="9" fillId="0" borderId="4" xfId="0" applyNumberFormat="1" applyFont="1" applyBorder="1"/>
    <xf numFmtId="165" fontId="9" fillId="0" borderId="5" xfId="1" applyFont="1" applyBorder="1"/>
    <xf numFmtId="165" fontId="16" fillId="0" borderId="1" xfId="5" applyNumberFormat="1" applyFont="1" applyBorder="1" applyAlignment="1">
      <alignment horizontal="right" wrapText="1"/>
    </xf>
    <xf numFmtId="165" fontId="9" fillId="0" borderId="1" xfId="1" applyFont="1" applyBorder="1" applyAlignment="1">
      <alignment horizontal="left" wrapText="1"/>
    </xf>
    <xf numFmtId="168" fontId="16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165" fontId="9" fillId="4" borderId="1" xfId="0" applyNumberFormat="1" applyFont="1" applyFill="1" applyBorder="1"/>
    <xf numFmtId="165" fontId="15" fillId="4" borderId="1" xfId="0" applyNumberFormat="1" applyFont="1" applyFill="1" applyBorder="1"/>
    <xf numFmtId="165" fontId="9" fillId="0" borderId="0" xfId="1" applyFont="1" applyFill="1" applyBorder="1"/>
    <xf numFmtId="43" fontId="17" fillId="0" borderId="0" xfId="0" applyNumberFormat="1" applyFont="1"/>
    <xf numFmtId="0" fontId="9" fillId="4" borderId="0" xfId="0" applyFont="1" applyFill="1"/>
    <xf numFmtId="165" fontId="9" fillId="4" borderId="0" xfId="0" applyNumberFormat="1" applyFont="1" applyFill="1"/>
    <xf numFmtId="0" fontId="15" fillId="3" borderId="0" xfId="0" applyFont="1" applyFill="1"/>
    <xf numFmtId="165" fontId="15" fillId="0" borderId="1" xfId="0" applyNumberFormat="1" applyFont="1" applyBorder="1"/>
    <xf numFmtId="165" fontId="9" fillId="0" borderId="0" xfId="0" applyNumberFormat="1" applyFont="1"/>
    <xf numFmtId="165" fontId="15" fillId="0" borderId="2" xfId="1" applyFont="1" applyBorder="1"/>
    <xf numFmtId="165" fontId="15" fillId="0" borderId="12" xfId="1" applyFont="1" applyBorder="1"/>
    <xf numFmtId="165" fontId="9" fillId="0" borderId="0" xfId="1" applyFont="1" applyBorder="1"/>
    <xf numFmtId="165" fontId="15" fillId="0" borderId="0" xfId="0" applyNumberFormat="1" applyFont="1"/>
    <xf numFmtId="43" fontId="9" fillId="0" borderId="0" xfId="0" applyNumberFormat="1" applyFont="1"/>
    <xf numFmtId="165" fontId="15" fillId="0" borderId="13" xfId="1" applyFont="1" applyBorder="1"/>
    <xf numFmtId="165" fontId="15" fillId="0" borderId="13" xfId="0" applyNumberFormat="1" applyFont="1" applyBorder="1"/>
    <xf numFmtId="0" fontId="20" fillId="0" borderId="1" xfId="0" applyFont="1" applyBorder="1"/>
    <xf numFmtId="39" fontId="20" fillId="0" borderId="1" xfId="0" applyNumberFormat="1" applyFont="1" applyBorder="1"/>
    <xf numFmtId="37" fontId="20" fillId="0" borderId="1" xfId="0" applyNumberFormat="1" applyFont="1" applyBorder="1" applyAlignment="1">
      <alignment horizontal="center"/>
    </xf>
    <xf numFmtId="165" fontId="20" fillId="0" borderId="1" xfId="1" applyFont="1" applyBorder="1"/>
    <xf numFmtId="165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165" fontId="6" fillId="0" borderId="1" xfId="1" applyFont="1" applyBorder="1"/>
    <xf numFmtId="0" fontId="9" fillId="4" borderId="0" xfId="0" applyFont="1" applyFill="1" applyAlignment="1">
      <alignment horizontal="right"/>
    </xf>
    <xf numFmtId="43" fontId="9" fillId="4" borderId="0" xfId="0" applyNumberFormat="1" applyFont="1" applyFill="1"/>
    <xf numFmtId="0" fontId="15" fillId="0" borderId="0" xfId="0" applyFont="1"/>
    <xf numFmtId="0" fontId="21" fillId="0" borderId="0" xfId="0" applyFont="1"/>
    <xf numFmtId="165" fontId="15" fillId="4" borderId="8" xfId="1" applyFont="1" applyFill="1" applyBorder="1"/>
    <xf numFmtId="165" fontId="15" fillId="4" borderId="0" xfId="1" applyFont="1" applyFill="1" applyBorder="1"/>
    <xf numFmtId="165" fontId="9" fillId="4" borderId="0" xfId="0" applyNumberFormat="1" applyFont="1" applyFill="1" applyAlignment="1">
      <alignment horizontal="right"/>
    </xf>
    <xf numFmtId="165" fontId="6" fillId="0" borderId="5" xfId="0" applyNumberFormat="1" applyFont="1" applyBorder="1"/>
    <xf numFmtId="165" fontId="20" fillId="0" borderId="5" xfId="1" applyFont="1" applyBorder="1"/>
    <xf numFmtId="0" fontId="22" fillId="0" borderId="1" xfId="0" applyFont="1" applyBorder="1" applyAlignment="1">
      <alignment horizontal="center" wrapText="1"/>
    </xf>
    <xf numFmtId="0" fontId="22" fillId="0" borderId="9" xfId="0" applyFont="1" applyBorder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>
      <alignment horizontal="center" wrapText="1"/>
    </xf>
    <xf numFmtId="0" fontId="21" fillId="0" borderId="1" xfId="0" applyFont="1" applyBorder="1"/>
    <xf numFmtId="165" fontId="1" fillId="0" borderId="1" xfId="1" applyFont="1" applyBorder="1" applyAlignment="1"/>
    <xf numFmtId="165" fontId="1" fillId="0" borderId="1" xfId="1" applyFont="1" applyBorder="1"/>
    <xf numFmtId="165" fontId="21" fillId="0" borderId="0" xfId="0" applyNumberFormat="1" applyFont="1"/>
    <xf numFmtId="165" fontId="1" fillId="0" borderId="1" xfId="1" applyFont="1" applyBorder="1" applyAlignment="1">
      <alignment horizontal="center"/>
    </xf>
    <xf numFmtId="165" fontId="21" fillId="0" borderId="0" xfId="1" applyFont="1"/>
    <xf numFmtId="168" fontId="21" fillId="0" borderId="0" xfId="0" applyNumberFormat="1" applyFont="1"/>
    <xf numFmtId="0" fontId="21" fillId="0" borderId="1" xfId="0" applyFont="1" applyBorder="1" applyAlignment="1">
      <alignment wrapText="1"/>
    </xf>
    <xf numFmtId="43" fontId="21" fillId="0" borderId="0" xfId="0" applyNumberFormat="1" applyFont="1"/>
    <xf numFmtId="0" fontId="1" fillId="0" borderId="1" xfId="0" applyFont="1" applyBorder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165" fontId="1" fillId="0" borderId="0" xfId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5" fontId="21" fillId="0" borderId="9" xfId="1" applyFont="1" applyBorder="1"/>
    <xf numFmtId="165" fontId="21" fillId="0" borderId="1" xfId="1" applyFont="1" applyBorder="1"/>
    <xf numFmtId="165" fontId="21" fillId="0" borderId="5" xfId="1" applyFont="1" applyBorder="1"/>
    <xf numFmtId="165" fontId="1" fillId="0" borderId="16" xfId="1" applyFont="1" applyBorder="1"/>
    <xf numFmtId="0" fontId="1" fillId="0" borderId="0" xfId="0" applyFont="1"/>
    <xf numFmtId="165" fontId="1" fillId="0" borderId="0" xfId="1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165" fontId="21" fillId="0" borderId="0" xfId="1" applyFont="1" applyBorder="1"/>
    <xf numFmtId="165" fontId="1" fillId="0" borderId="0" xfId="1" applyFont="1" applyBorder="1"/>
    <xf numFmtId="0" fontId="0" fillId="5" borderId="0" xfId="0" applyFill="1" applyProtection="1">
      <protection locked="0"/>
    </xf>
    <xf numFmtId="17" fontId="24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2" fillId="0" borderId="1" xfId="0" quotePrefix="1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15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2" xfId="1" applyFont="1" applyBorder="1" applyAlignment="1">
      <alignment horizontal="center" wrapText="1"/>
    </xf>
    <xf numFmtId="165" fontId="6" fillId="0" borderId="9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172" fontId="20" fillId="0" borderId="1" xfId="1" applyNumberFormat="1" applyFont="1" applyBorder="1"/>
    <xf numFmtId="172" fontId="20" fillId="0" borderId="5" xfId="1" applyNumberFormat="1" applyFont="1" applyBorder="1"/>
  </cellXfs>
  <cellStyles count="8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4000000}"/>
    <cellStyle name="Normal_LGCs Ceo oct 23" xfId="4" xr:uid="{00000000-0005-0000-0000-000035000000}"/>
    <cellStyle name="Normal_lgcs data" xfId="5" xr:uid="{00000000-0005-0000-0000-000036000000}"/>
    <cellStyle name="Normal_states eco dec 21" xfId="6" xr:uid="{00000000-0005-0000-0000-000039000000}"/>
    <cellStyle name="Normal_TOTALDATA_1" xfId="7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7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8" t="e">
        <f>IF(G5=1,F5-1,F5)</f>
        <v>#REF!</v>
      </c>
      <c r="C5" s="13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9" t="e">
        <f>LOOKUP(C5,A8:B19)</f>
        <v>#REF!</v>
      </c>
      <c r="F6" s="139" t="e">
        <f>IF(G5=1,LOOKUP(G5,E8:F19),LOOKUP(G5,A8:B19))</f>
        <v>#REF!</v>
      </c>
    </row>
    <row r="8" spans="1:8">
      <c r="A8">
        <v>1</v>
      </c>
      <c r="B8" s="140" t="e">
        <f>D8&amp;"-"&amp;RIGHT(B$5,2)</f>
        <v>#REF!</v>
      </c>
      <c r="D8" s="141" t="s">
        <v>5</v>
      </c>
      <c r="E8">
        <v>1</v>
      </c>
      <c r="F8" s="140" t="e">
        <f>D8&amp;"-"&amp;RIGHT(F$5,2)</f>
        <v>#REF!</v>
      </c>
    </row>
    <row r="9" spans="1:8">
      <c r="A9">
        <v>2</v>
      </c>
      <c r="B9" s="140" t="e">
        <f t="shared" ref="B9:B19" si="0">D9&amp;"-"&amp;RIGHT(B$5,2)</f>
        <v>#REF!</v>
      </c>
      <c r="D9" s="141" t="s">
        <v>6</v>
      </c>
      <c r="E9">
        <v>2</v>
      </c>
      <c r="F9" s="140" t="e">
        <f t="shared" ref="F9:F19" si="1">D9&amp;"-"&amp;RIGHT(F$5,2)</f>
        <v>#REF!</v>
      </c>
    </row>
    <row r="10" spans="1:8">
      <c r="A10">
        <v>3</v>
      </c>
      <c r="B10" s="140" t="e">
        <f t="shared" si="0"/>
        <v>#REF!</v>
      </c>
      <c r="D10" s="141" t="s">
        <v>7</v>
      </c>
      <c r="E10">
        <v>3</v>
      </c>
      <c r="F10" s="140" t="e">
        <f t="shared" si="1"/>
        <v>#REF!</v>
      </c>
    </row>
    <row r="11" spans="1:8">
      <c r="A11">
        <v>4</v>
      </c>
      <c r="B11" s="140" t="e">
        <f t="shared" si="0"/>
        <v>#REF!</v>
      </c>
      <c r="D11" s="141" t="s">
        <v>8</v>
      </c>
      <c r="E11">
        <v>4</v>
      </c>
      <c r="F11" s="140" t="e">
        <f t="shared" si="1"/>
        <v>#REF!</v>
      </c>
    </row>
    <row r="12" spans="1:8">
      <c r="A12">
        <v>5</v>
      </c>
      <c r="B12" s="140" t="e">
        <f t="shared" si="0"/>
        <v>#REF!</v>
      </c>
      <c r="D12" s="141" t="s">
        <v>9</v>
      </c>
      <c r="E12">
        <v>5</v>
      </c>
      <c r="F12" s="140" t="e">
        <f t="shared" si="1"/>
        <v>#REF!</v>
      </c>
    </row>
    <row r="13" spans="1:8">
      <c r="A13">
        <v>6</v>
      </c>
      <c r="B13" s="140" t="e">
        <f t="shared" si="0"/>
        <v>#REF!</v>
      </c>
      <c r="D13" s="141" t="s">
        <v>10</v>
      </c>
      <c r="E13">
        <v>6</v>
      </c>
      <c r="F13" s="140" t="e">
        <f t="shared" si="1"/>
        <v>#REF!</v>
      </c>
    </row>
    <row r="14" spans="1:8">
      <c r="A14">
        <v>7</v>
      </c>
      <c r="B14" s="140" t="e">
        <f t="shared" si="0"/>
        <v>#REF!</v>
      </c>
      <c r="D14" s="141" t="s">
        <v>11</v>
      </c>
      <c r="E14">
        <v>7</v>
      </c>
      <c r="F14" s="140" t="e">
        <f t="shared" si="1"/>
        <v>#REF!</v>
      </c>
    </row>
    <row r="15" spans="1:8">
      <c r="A15">
        <v>8</v>
      </c>
      <c r="B15" s="140" t="e">
        <f t="shared" si="0"/>
        <v>#REF!</v>
      </c>
      <c r="D15" s="141" t="s">
        <v>12</v>
      </c>
      <c r="E15">
        <v>8</v>
      </c>
      <c r="F15" s="140" t="e">
        <f t="shared" si="1"/>
        <v>#REF!</v>
      </c>
    </row>
    <row r="16" spans="1:8">
      <c r="A16">
        <v>9</v>
      </c>
      <c r="B16" s="140" t="e">
        <f t="shared" si="0"/>
        <v>#REF!</v>
      </c>
      <c r="D16" s="141" t="s">
        <v>13</v>
      </c>
      <c r="E16">
        <v>9</v>
      </c>
      <c r="F16" s="140" t="e">
        <f t="shared" si="1"/>
        <v>#REF!</v>
      </c>
    </row>
    <row r="17" spans="1:6">
      <c r="A17">
        <v>10</v>
      </c>
      <c r="B17" s="140" t="e">
        <f t="shared" si="0"/>
        <v>#REF!</v>
      </c>
      <c r="D17" s="141" t="s">
        <v>14</v>
      </c>
      <c r="E17">
        <v>10</v>
      </c>
      <c r="F17" s="140" t="e">
        <f t="shared" si="1"/>
        <v>#REF!</v>
      </c>
    </row>
    <row r="18" spans="1:6">
      <c r="A18">
        <v>11</v>
      </c>
      <c r="B18" s="140" t="e">
        <f t="shared" si="0"/>
        <v>#REF!</v>
      </c>
      <c r="D18" s="141" t="s">
        <v>15</v>
      </c>
      <c r="E18">
        <v>11</v>
      </c>
      <c r="F18" s="140" t="e">
        <f t="shared" si="1"/>
        <v>#REF!</v>
      </c>
    </row>
    <row r="19" spans="1:6">
      <c r="A19">
        <v>12</v>
      </c>
      <c r="B19" s="140" t="e">
        <f t="shared" si="0"/>
        <v>#REF!</v>
      </c>
      <c r="D19" s="141" t="s">
        <v>16</v>
      </c>
      <c r="E19">
        <v>12</v>
      </c>
      <c r="F19" s="140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7"/>
  <sheetViews>
    <sheetView topLeftCell="C36" zoomScale="70" zoomScaleNormal="70" workbookViewId="0">
      <selection activeCell="I54" sqref="I54"/>
    </sheetView>
  </sheetViews>
  <sheetFormatPr defaultColWidth="9.109375" defaultRowHeight="21"/>
  <cols>
    <col min="1" max="1" width="6.33203125" style="105" customWidth="1"/>
    <col min="2" max="2" width="40.88671875" style="105" customWidth="1"/>
    <col min="3" max="3" width="35.109375" style="105" customWidth="1"/>
    <col min="4" max="4" width="34.109375" style="105" customWidth="1"/>
    <col min="5" max="5" width="30.88671875" style="105" customWidth="1"/>
    <col min="6" max="6" width="32" style="105" customWidth="1"/>
    <col min="7" max="7" width="34" style="105" customWidth="1"/>
    <col min="8" max="8" width="38.6640625" style="105" customWidth="1"/>
    <col min="9" max="9" width="34" style="105" customWidth="1"/>
    <col min="10" max="10" width="29.109375" style="105" customWidth="1"/>
    <col min="11" max="11" width="26.44140625" style="105" customWidth="1"/>
    <col min="12" max="16384" width="9.109375" style="105"/>
  </cols>
  <sheetData>
    <row r="1" spans="1:9" ht="30" customHeight="1">
      <c r="A1" s="145" t="s">
        <v>17</v>
      </c>
      <c r="B1" s="145"/>
      <c r="C1" s="145"/>
      <c r="D1" s="145"/>
      <c r="E1" s="145"/>
      <c r="F1" s="145"/>
      <c r="G1" s="145"/>
    </row>
    <row r="2" spans="1:9" ht="30" customHeight="1">
      <c r="A2" s="145" t="s">
        <v>18</v>
      </c>
      <c r="B2" s="145"/>
      <c r="C2" s="145"/>
      <c r="D2" s="145"/>
      <c r="E2" s="145"/>
      <c r="F2" s="145"/>
      <c r="G2" s="145"/>
    </row>
    <row r="3" spans="1:9" ht="30" customHeight="1">
      <c r="A3" s="146" t="s">
        <v>19</v>
      </c>
      <c r="B3" s="147"/>
      <c r="C3" s="147"/>
      <c r="D3" s="147"/>
      <c r="E3" s="147"/>
      <c r="F3" s="147"/>
      <c r="G3" s="148"/>
    </row>
    <row r="4" spans="1:9" ht="40.5" customHeight="1">
      <c r="A4" s="149" t="s">
        <v>20</v>
      </c>
      <c r="B4" s="149"/>
      <c r="C4" s="149"/>
      <c r="D4" s="149"/>
      <c r="E4" s="149"/>
      <c r="F4" s="149"/>
      <c r="G4" s="149"/>
    </row>
    <row r="5" spans="1:9" ht="78" customHeight="1">
      <c r="A5" s="112" t="s">
        <v>21</v>
      </c>
      <c r="B5" s="113" t="s">
        <v>22</v>
      </c>
      <c r="C5" s="113" t="s">
        <v>23</v>
      </c>
      <c r="D5" s="114" t="s">
        <v>24</v>
      </c>
      <c r="E5" s="111" t="s">
        <v>25</v>
      </c>
      <c r="F5" s="113" t="s">
        <v>26</v>
      </c>
      <c r="G5" s="113" t="s">
        <v>27</v>
      </c>
    </row>
    <row r="6" spans="1:9" ht="30" customHeight="1">
      <c r="A6" s="1"/>
      <c r="B6" s="1"/>
      <c r="C6" s="142" t="s">
        <v>28</v>
      </c>
      <c r="D6" s="142" t="s">
        <v>28</v>
      </c>
      <c r="E6" s="142" t="s">
        <v>28</v>
      </c>
      <c r="F6" s="142" t="s">
        <v>28</v>
      </c>
      <c r="G6" s="142" t="s">
        <v>28</v>
      </c>
    </row>
    <row r="7" spans="1:9" ht="30" customHeight="1">
      <c r="A7" s="115">
        <v>1</v>
      </c>
      <c r="B7" s="115" t="s">
        <v>29</v>
      </c>
      <c r="C7" s="116">
        <v>61009719436.6147</v>
      </c>
      <c r="D7" s="116">
        <v>233016629143.39499</v>
      </c>
      <c r="E7" s="116">
        <v>2271919965.8385</v>
      </c>
      <c r="F7" s="117">
        <v>69513800857.039505</v>
      </c>
      <c r="G7" s="116">
        <f>C7+D7+E7+F7</f>
        <v>365812069402.888</v>
      </c>
      <c r="H7" s="118"/>
      <c r="I7" s="120"/>
    </row>
    <row r="8" spans="1:9" ht="30" customHeight="1">
      <c r="A8" s="115">
        <v>2</v>
      </c>
      <c r="B8" s="115" t="s">
        <v>30</v>
      </c>
      <c r="C8" s="116">
        <v>30944945014.1675</v>
      </c>
      <c r="D8" s="116">
        <v>118189148267.11301</v>
      </c>
      <c r="E8" s="119">
        <v>7573066552.7950001</v>
      </c>
      <c r="F8" s="116">
        <v>231712669523.465</v>
      </c>
      <c r="G8" s="116">
        <f t="shared" ref="G8:G24" si="0">C8+D8+E8+F8</f>
        <v>388419829357.54102</v>
      </c>
      <c r="H8" s="118"/>
      <c r="I8" s="118"/>
    </row>
    <row r="9" spans="1:9" ht="30" customHeight="1">
      <c r="A9" s="115">
        <v>3</v>
      </c>
      <c r="B9" s="115" t="s">
        <v>31</v>
      </c>
      <c r="C9" s="119">
        <v>23857255512.419601</v>
      </c>
      <c r="D9" s="119">
        <v>91118879277.789307</v>
      </c>
      <c r="E9" s="119">
        <v>5301146586.9565001</v>
      </c>
      <c r="F9" s="116">
        <v>162198868666.42599</v>
      </c>
      <c r="G9" s="116">
        <f t="shared" si="0"/>
        <v>282476150043.591</v>
      </c>
      <c r="H9" s="120"/>
      <c r="I9" s="118"/>
    </row>
    <row r="10" spans="1:9" ht="30" customHeight="1">
      <c r="A10" s="115">
        <v>4</v>
      </c>
      <c r="B10" s="115" t="s">
        <v>32</v>
      </c>
      <c r="C10" s="116">
        <v>41370742955.768204</v>
      </c>
      <c r="D10" s="119">
        <v>65131595026.0625</v>
      </c>
      <c r="E10" s="119">
        <v>0</v>
      </c>
      <c r="F10" s="119">
        <v>0</v>
      </c>
      <c r="G10" s="116">
        <f t="shared" si="0"/>
        <v>106502337981.83099</v>
      </c>
      <c r="H10" s="118"/>
      <c r="I10" s="118"/>
    </row>
    <row r="11" spans="1:9" ht="30" customHeight="1">
      <c r="A11" s="115">
        <v>5</v>
      </c>
      <c r="B11" s="115" t="s">
        <v>33</v>
      </c>
      <c r="C11" s="116">
        <v>18292922936.52</v>
      </c>
      <c r="D11" s="119"/>
      <c r="E11" s="119">
        <v>0</v>
      </c>
      <c r="F11" s="119">
        <v>2559495659.21</v>
      </c>
      <c r="G11" s="116">
        <f t="shared" si="0"/>
        <v>20852418595.73</v>
      </c>
      <c r="H11" s="121"/>
      <c r="I11" s="118"/>
    </row>
    <row r="12" spans="1:9" ht="30" customHeight="1">
      <c r="A12" s="115">
        <v>6</v>
      </c>
      <c r="B12" s="122" t="s">
        <v>34</v>
      </c>
      <c r="C12" s="116">
        <v>18354945508.09</v>
      </c>
      <c r="D12" s="119">
        <v>0</v>
      </c>
      <c r="E12" s="119">
        <v>631088879.39999998</v>
      </c>
      <c r="F12" s="116">
        <v>17347091069.610001</v>
      </c>
      <c r="G12" s="116">
        <f t="shared" si="0"/>
        <v>36333125457.099998</v>
      </c>
    </row>
    <row r="13" spans="1:9" ht="30" customHeight="1">
      <c r="A13" s="115">
        <v>7</v>
      </c>
      <c r="B13" s="122" t="s">
        <v>35</v>
      </c>
      <c r="C13" s="116">
        <v>19461176910.5</v>
      </c>
      <c r="D13" s="119">
        <v>0</v>
      </c>
      <c r="E13" s="119">
        <v>0</v>
      </c>
      <c r="F13" s="116">
        <v>0</v>
      </c>
      <c r="G13" s="116">
        <f t="shared" si="0"/>
        <v>19461176910.5</v>
      </c>
    </row>
    <row r="14" spans="1:9" ht="30" customHeight="1">
      <c r="A14" s="115">
        <v>8</v>
      </c>
      <c r="B14" s="122" t="s">
        <v>36</v>
      </c>
      <c r="C14" s="116">
        <v>39841271391.830002</v>
      </c>
      <c r="D14" s="116">
        <v>0</v>
      </c>
      <c r="E14" s="119">
        <v>0</v>
      </c>
      <c r="F14" s="116">
        <v>0</v>
      </c>
      <c r="G14" s="116">
        <f t="shared" si="0"/>
        <v>39841271391.830002</v>
      </c>
    </row>
    <row r="15" spans="1:9" ht="54" customHeight="1">
      <c r="A15" s="115">
        <v>9</v>
      </c>
      <c r="B15" s="122" t="s">
        <v>37</v>
      </c>
      <c r="C15" s="116">
        <v>9474768076.0300007</v>
      </c>
      <c r="D15" s="119">
        <v>0</v>
      </c>
      <c r="E15" s="119">
        <v>0</v>
      </c>
      <c r="F15" s="116">
        <v>0</v>
      </c>
      <c r="G15" s="116">
        <f t="shared" si="0"/>
        <v>9474768076.0300007</v>
      </c>
    </row>
    <row r="16" spans="1:9" ht="63">
      <c r="A16" s="115">
        <v>10</v>
      </c>
      <c r="B16" s="122" t="s">
        <v>38</v>
      </c>
      <c r="C16" s="119">
        <v>100000000000</v>
      </c>
      <c r="D16" s="119">
        <v>0</v>
      </c>
      <c r="E16" s="119">
        <v>0</v>
      </c>
      <c r="F16" s="116">
        <v>0</v>
      </c>
      <c r="G16" s="116">
        <f t="shared" si="0"/>
        <v>100000000000</v>
      </c>
    </row>
    <row r="17" spans="1:11" ht="42">
      <c r="A17" s="115">
        <v>11</v>
      </c>
      <c r="B17" s="122" t="s">
        <v>39</v>
      </c>
      <c r="C17" s="119">
        <v>18163078852.380001</v>
      </c>
      <c r="D17" s="119">
        <v>0</v>
      </c>
      <c r="E17" s="119">
        <v>0</v>
      </c>
      <c r="F17" s="116">
        <v>0</v>
      </c>
      <c r="G17" s="116">
        <f t="shared" si="0"/>
        <v>18163078852.380001</v>
      </c>
    </row>
    <row r="18" spans="1:11" ht="42.75" customHeight="1">
      <c r="A18" s="115">
        <v>12</v>
      </c>
      <c r="B18" s="122" t="s">
        <v>40</v>
      </c>
      <c r="C18" s="119">
        <v>0</v>
      </c>
      <c r="D18" s="119">
        <v>0</v>
      </c>
      <c r="E18" s="119">
        <v>0</v>
      </c>
      <c r="F18" s="116">
        <v>14332742444.75</v>
      </c>
      <c r="G18" s="116">
        <f t="shared" si="0"/>
        <v>14332742444.75</v>
      </c>
    </row>
    <row r="19" spans="1:11" ht="82.2" customHeight="1">
      <c r="A19" s="115">
        <v>13</v>
      </c>
      <c r="B19" s="122" t="s">
        <v>41</v>
      </c>
      <c r="C19" s="119">
        <v>3123640311.48</v>
      </c>
      <c r="D19" s="119">
        <v>0</v>
      </c>
      <c r="E19" s="119">
        <v>0</v>
      </c>
      <c r="F19" s="116">
        <v>0</v>
      </c>
      <c r="G19" s="116">
        <f t="shared" si="0"/>
        <v>3123640311.48</v>
      </c>
    </row>
    <row r="20" spans="1:11" ht="42.75" customHeight="1">
      <c r="A20" s="115">
        <v>14</v>
      </c>
      <c r="B20" s="122" t="s">
        <v>42</v>
      </c>
      <c r="C20" s="119">
        <v>520000000000</v>
      </c>
      <c r="D20" s="119">
        <v>0</v>
      </c>
      <c r="E20" s="119">
        <v>0</v>
      </c>
      <c r="F20" s="119">
        <v>0</v>
      </c>
      <c r="G20" s="116">
        <f t="shared" si="0"/>
        <v>520000000000</v>
      </c>
      <c r="H20" s="123"/>
    </row>
    <row r="21" spans="1:11" ht="42.75" customHeight="1">
      <c r="A21" s="115">
        <v>15</v>
      </c>
      <c r="B21" s="122" t="s">
        <v>43</v>
      </c>
      <c r="C21" s="119">
        <v>20000000000</v>
      </c>
      <c r="D21" s="119">
        <v>0</v>
      </c>
      <c r="E21" s="119">
        <v>0</v>
      </c>
      <c r="F21" s="119">
        <v>0</v>
      </c>
      <c r="G21" s="116">
        <f t="shared" si="0"/>
        <v>20000000000</v>
      </c>
      <c r="H21" s="123"/>
    </row>
    <row r="22" spans="1:11" ht="61.05" customHeight="1">
      <c r="A22" s="115">
        <v>16</v>
      </c>
      <c r="B22" s="122" t="s">
        <v>44</v>
      </c>
      <c r="C22" s="119">
        <v>100000000000</v>
      </c>
      <c r="D22" s="119">
        <v>0</v>
      </c>
      <c r="E22" s="119">
        <v>0</v>
      </c>
      <c r="F22" s="119">
        <v>0</v>
      </c>
      <c r="G22" s="116">
        <f t="shared" si="0"/>
        <v>100000000000</v>
      </c>
      <c r="H22" s="123"/>
    </row>
    <row r="23" spans="1:11" ht="42.75" customHeight="1">
      <c r="A23" s="115">
        <v>17</v>
      </c>
      <c r="B23" s="122" t="s">
        <v>45</v>
      </c>
      <c r="C23" s="119">
        <v>0</v>
      </c>
      <c r="D23" s="119">
        <v>80000000000</v>
      </c>
      <c r="E23" s="119">
        <v>0</v>
      </c>
      <c r="F23" s="119">
        <v>0</v>
      </c>
      <c r="G23" s="116">
        <f t="shared" si="0"/>
        <v>80000000000</v>
      </c>
      <c r="H23" s="123"/>
    </row>
    <row r="24" spans="1:11" ht="80.400000000000006" customHeight="1">
      <c r="A24" s="115">
        <v>18</v>
      </c>
      <c r="B24" s="122" t="s">
        <v>46</v>
      </c>
      <c r="C24" s="119">
        <v>200000000000</v>
      </c>
      <c r="D24" s="119">
        <v>0</v>
      </c>
      <c r="E24" s="119">
        <v>0</v>
      </c>
      <c r="F24" s="119">
        <v>0</v>
      </c>
      <c r="G24" s="116">
        <f t="shared" si="0"/>
        <v>200000000000</v>
      </c>
      <c r="H24" s="123"/>
    </row>
    <row r="25" spans="1:11" ht="30" customHeight="1">
      <c r="A25" s="115"/>
      <c r="B25" s="124" t="s">
        <v>47</v>
      </c>
      <c r="C25" s="119">
        <f>SUM(C7:C24)</f>
        <v>1223894466905.8</v>
      </c>
      <c r="D25" s="119">
        <f t="shared" ref="D25:G25" si="1">SUM(D7:D24)</f>
        <v>587456251714.35999</v>
      </c>
      <c r="E25" s="119">
        <f t="shared" si="1"/>
        <v>15777221984.99</v>
      </c>
      <c r="F25" s="119">
        <f t="shared" si="1"/>
        <v>497664668220.5</v>
      </c>
      <c r="G25" s="119">
        <f t="shared" si="1"/>
        <v>2324792608825.6499</v>
      </c>
    </row>
    <row r="26" spans="1:11" ht="50.25" customHeight="1">
      <c r="B26" s="125"/>
      <c r="C26" s="126"/>
      <c r="D26" s="126"/>
      <c r="E26" s="126"/>
      <c r="F26" s="123"/>
      <c r="H26" s="118"/>
    </row>
    <row r="27" spans="1:11" ht="35.1" customHeight="1">
      <c r="A27" s="150" t="s">
        <v>48</v>
      </c>
      <c r="B27" s="150"/>
      <c r="C27" s="150"/>
      <c r="D27" s="150"/>
      <c r="E27" s="150"/>
      <c r="F27" s="150"/>
      <c r="G27" s="150"/>
      <c r="H27" s="150"/>
      <c r="I27" s="150"/>
    </row>
    <row r="28" spans="1:11" ht="42.9" customHeight="1">
      <c r="A28" s="151" t="s">
        <v>49</v>
      </c>
      <c r="B28" s="152"/>
      <c r="C28" s="152"/>
      <c r="D28" s="152"/>
      <c r="E28" s="152"/>
      <c r="F28" s="152"/>
      <c r="G28" s="152"/>
      <c r="H28" s="152"/>
      <c r="I28" s="152"/>
    </row>
    <row r="29" spans="1:11" ht="30" customHeight="1">
      <c r="A29" s="1"/>
      <c r="B29" s="1">
        <v>1</v>
      </c>
      <c r="C29" s="1">
        <v>2</v>
      </c>
      <c r="D29" s="1">
        <v>3</v>
      </c>
      <c r="E29" s="1" t="s">
        <v>50</v>
      </c>
      <c r="F29" s="1">
        <v>5</v>
      </c>
      <c r="G29" s="1">
        <v>6</v>
      </c>
      <c r="H29" s="1">
        <v>7</v>
      </c>
      <c r="I29" s="1" t="s">
        <v>51</v>
      </c>
      <c r="J29" s="31"/>
      <c r="K29" s="31"/>
    </row>
    <row r="30" spans="1:11" ht="69.900000000000006" customHeight="1">
      <c r="A30" s="124" t="s">
        <v>21</v>
      </c>
      <c r="B30" s="124" t="s">
        <v>22</v>
      </c>
      <c r="C30" s="127" t="s">
        <v>52</v>
      </c>
      <c r="D30" s="124" t="s">
        <v>53</v>
      </c>
      <c r="E30" s="124" t="s">
        <v>54</v>
      </c>
      <c r="F30" s="114" t="s">
        <v>24</v>
      </c>
      <c r="G30" s="114" t="s">
        <v>25</v>
      </c>
      <c r="H30" s="111" t="s">
        <v>26</v>
      </c>
      <c r="I30" s="111" t="s">
        <v>27</v>
      </c>
      <c r="J30" s="135"/>
      <c r="K30" s="135"/>
    </row>
    <row r="31" spans="1:11" ht="22.8">
      <c r="A31" s="115"/>
      <c r="B31" s="115"/>
      <c r="C31" s="142" t="s">
        <v>28</v>
      </c>
      <c r="D31" s="142" t="s">
        <v>28</v>
      </c>
      <c r="E31" s="142" t="s">
        <v>28</v>
      </c>
      <c r="F31" s="143" t="s">
        <v>28</v>
      </c>
      <c r="G31" s="142" t="s">
        <v>28</v>
      </c>
      <c r="H31" s="142" t="s">
        <v>28</v>
      </c>
      <c r="I31" s="142" t="s">
        <v>28</v>
      </c>
      <c r="J31" s="134"/>
      <c r="K31" s="134"/>
    </row>
    <row r="32" spans="1:11" ht="20.25" customHeight="1">
      <c r="A32" s="115">
        <v>1</v>
      </c>
      <c r="B32" s="115" t="s">
        <v>55</v>
      </c>
      <c r="C32" s="128">
        <v>56168781182.152901</v>
      </c>
      <c r="D32" s="128">
        <v>-104881193010.681</v>
      </c>
      <c r="E32" s="129">
        <f>C32+D32</f>
        <v>-48712411828.527901</v>
      </c>
      <c r="F32" s="130">
        <v>214527458493.82401</v>
      </c>
      <c r="G32" s="129">
        <v>2120458634.78</v>
      </c>
      <c r="H32" s="129">
        <v>64879547466.57</v>
      </c>
      <c r="I32" s="129">
        <f>E32+F32+G32+H32</f>
        <v>232815052766.646</v>
      </c>
      <c r="J32" s="136"/>
    </row>
    <row r="33" spans="1:11" ht="20.25" customHeight="1">
      <c r="A33" s="115">
        <v>2</v>
      </c>
      <c r="B33" s="115" t="s">
        <v>56</v>
      </c>
      <c r="C33" s="128">
        <v>1158119199.632</v>
      </c>
      <c r="D33" s="128">
        <v>0</v>
      </c>
      <c r="E33" s="129">
        <f t="shared" ref="E33:E36" si="2">C33+D33</f>
        <v>1158119199.632</v>
      </c>
      <c r="F33" s="130">
        <v>4423246566.8830004</v>
      </c>
      <c r="G33" s="129">
        <v>0</v>
      </c>
      <c r="H33" s="129">
        <v>0</v>
      </c>
      <c r="I33" s="129">
        <f>E33+F33+G33+H33</f>
        <v>5581365766.5150003</v>
      </c>
      <c r="J33" s="136"/>
      <c r="K33" s="136"/>
    </row>
    <row r="34" spans="1:11" ht="20.25" customHeight="1">
      <c r="A34" s="115">
        <v>3</v>
      </c>
      <c r="B34" s="115" t="s">
        <v>57</v>
      </c>
      <c r="C34" s="128">
        <v>579059599.81599998</v>
      </c>
      <c r="D34" s="128">
        <v>0</v>
      </c>
      <c r="E34" s="129">
        <f t="shared" si="2"/>
        <v>579059599.81599998</v>
      </c>
      <c r="F34" s="130">
        <v>2211623283.4415002</v>
      </c>
      <c r="G34" s="129">
        <v>0</v>
      </c>
      <c r="H34" s="129">
        <v>0</v>
      </c>
      <c r="I34" s="129">
        <f t="shared" ref="I34:I36" si="3">E34+F34+G34+H34</f>
        <v>2790682883.2575002</v>
      </c>
      <c r="J34" s="136"/>
      <c r="K34" s="136"/>
    </row>
    <row r="35" spans="1:11" ht="42">
      <c r="A35" s="115">
        <v>4</v>
      </c>
      <c r="B35" s="122" t="s">
        <v>58</v>
      </c>
      <c r="C35" s="128">
        <v>1945640255.3817999</v>
      </c>
      <c r="D35" s="128">
        <v>0</v>
      </c>
      <c r="E35" s="129">
        <f t="shared" si="2"/>
        <v>1945640255.3817999</v>
      </c>
      <c r="F35" s="129">
        <v>7431054232.3634005</v>
      </c>
      <c r="G35" s="129">
        <v>0</v>
      </c>
      <c r="H35" s="129">
        <v>0</v>
      </c>
      <c r="I35" s="129">
        <f t="shared" si="3"/>
        <v>9376694487.7451992</v>
      </c>
      <c r="J35" s="136"/>
      <c r="K35" s="136"/>
    </row>
    <row r="36" spans="1:11" ht="21" customHeight="1">
      <c r="A36" s="115">
        <v>5</v>
      </c>
      <c r="B36" s="115" t="s">
        <v>59</v>
      </c>
      <c r="C36" s="128">
        <v>1158119199.632</v>
      </c>
      <c r="D36" s="129">
        <v>-248063295</v>
      </c>
      <c r="E36" s="129">
        <f t="shared" si="2"/>
        <v>910055904.63199997</v>
      </c>
      <c r="F36" s="130">
        <v>4423246566.8830004</v>
      </c>
      <c r="G36" s="129">
        <v>151461331.06</v>
      </c>
      <c r="H36" s="129">
        <v>4634253390.4700003</v>
      </c>
      <c r="I36" s="129">
        <f t="shared" si="3"/>
        <v>10119017193.045</v>
      </c>
      <c r="J36" s="136"/>
      <c r="K36" s="136"/>
    </row>
    <row r="37" spans="1:11" ht="36.75" customHeight="1">
      <c r="A37" s="115"/>
      <c r="B37" s="1" t="s">
        <v>27</v>
      </c>
      <c r="C37" s="131">
        <f>SUM(C32:C36)</f>
        <v>61009719436.6147</v>
      </c>
      <c r="D37" s="131">
        <f t="shared" ref="D37:I37" si="4">SUM(D32:D36)</f>
        <v>-105129256305.681</v>
      </c>
      <c r="E37" s="131">
        <f t="shared" si="4"/>
        <v>-44119536869.066101</v>
      </c>
      <c r="F37" s="131">
        <f t="shared" si="4"/>
        <v>233016629143.39499</v>
      </c>
      <c r="G37" s="131">
        <f t="shared" si="4"/>
        <v>2271919965.8400002</v>
      </c>
      <c r="H37" s="131">
        <f t="shared" si="4"/>
        <v>69513800857.039993</v>
      </c>
      <c r="I37" s="131">
        <f t="shared" si="4"/>
        <v>260682813097.20901</v>
      </c>
      <c r="J37" s="137"/>
      <c r="K37" s="137"/>
    </row>
    <row r="39" spans="1:11" ht="12.75" hidden="1" customHeight="1">
      <c r="A39" s="153" t="s">
        <v>60</v>
      </c>
      <c r="B39" s="153"/>
      <c r="C39" s="153"/>
    </row>
    <row r="40" spans="1:11">
      <c r="A40" s="154"/>
      <c r="B40" s="154"/>
      <c r="C40" s="154"/>
      <c r="F40" s="123"/>
      <c r="H40" s="123"/>
      <c r="I40" s="118"/>
      <c r="J40" s="118"/>
    </row>
    <row r="41" spans="1:11" ht="42.75" customHeight="1">
      <c r="B41" s="132"/>
      <c r="C41" s="132"/>
      <c r="E41" s="123"/>
      <c r="F41" s="123"/>
      <c r="G41" s="118"/>
      <c r="H41" s="118"/>
      <c r="I41" s="118"/>
    </row>
    <row r="42" spans="1:11">
      <c r="B42" s="132"/>
      <c r="C42" s="132"/>
      <c r="F42" s="123"/>
    </row>
    <row r="43" spans="1:11">
      <c r="B43" s="133"/>
      <c r="C43" s="132"/>
      <c r="H43" s="123"/>
    </row>
    <row r="44" spans="1:11" ht="22.8">
      <c r="A44" s="155" t="s">
        <v>61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</row>
    <row r="45" spans="1:11" ht="35.25" customHeight="1">
      <c r="A45" s="155" t="s">
        <v>62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</row>
    <row r="46" spans="1:11" ht="30.75" customHeight="1">
      <c r="A46" s="155" t="s">
        <v>63</v>
      </c>
      <c r="B46" s="155"/>
      <c r="C46" s="155"/>
      <c r="D46" s="155"/>
      <c r="E46" s="155"/>
      <c r="F46" s="155"/>
      <c r="G46" s="155"/>
      <c r="H46" s="155"/>
      <c r="I46" s="155"/>
      <c r="J46" s="155"/>
      <c r="K46" s="155"/>
    </row>
    <row r="47" spans="1:11" ht="22.8">
      <c r="A47" s="155" t="s">
        <v>64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</row>
  </sheetData>
  <mergeCells count="12">
    <mergeCell ref="A46:K46"/>
    <mergeCell ref="A47:K47"/>
    <mergeCell ref="A28:I28"/>
    <mergeCell ref="A39:C39"/>
    <mergeCell ref="A40:C40"/>
    <mergeCell ref="A44:K44"/>
    <mergeCell ref="A45:K45"/>
    <mergeCell ref="A1:G1"/>
    <mergeCell ref="A2:G2"/>
    <mergeCell ref="A3:G3"/>
    <mergeCell ref="A4:G4"/>
    <mergeCell ref="A27:I27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E99B-BFAF-4CB6-AA6D-C8B58F8384B4}">
  <dimension ref="A1:U38"/>
  <sheetViews>
    <sheetView tabSelected="1" workbookViewId="0">
      <selection activeCell="H8" sqref="H8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5" width="25.5546875" style="17" customWidth="1"/>
    <col min="6" max="7" width="22" style="17" customWidth="1"/>
    <col min="8" max="8" width="29.44140625" style="17" customWidth="1"/>
    <col min="9" max="9" width="8.88671875" style="17"/>
    <col min="10" max="10" width="16.33203125" style="17" customWidth="1"/>
    <col min="11" max="11" width="16.88671875" style="17" customWidth="1"/>
    <col min="12" max="12" width="21" style="17" customWidth="1"/>
    <col min="13" max="13" width="8.88671875" style="17"/>
    <col min="14" max="14" width="17.44140625" style="17" customWidth="1"/>
    <col min="15" max="15" width="12.33203125" style="17" customWidth="1"/>
    <col min="16" max="16" width="17.88671875" style="17" customWidth="1"/>
    <col min="17" max="18" width="8.88671875" style="17"/>
    <col min="19" max="19" width="17.88671875" style="17" customWidth="1"/>
    <col min="20" max="20" width="16.33203125" style="17" customWidth="1"/>
    <col min="21" max="21" width="17.88671875" style="17" customWidth="1"/>
    <col min="22" max="16384" width="8.88671875" style="17"/>
  </cols>
  <sheetData>
    <row r="1" spans="1:21" ht="12.75" customHeight="1">
      <c r="A1" s="204" t="s">
        <v>21</v>
      </c>
      <c r="B1" s="204" t="s">
        <v>22</v>
      </c>
      <c r="C1" s="204" t="s">
        <v>73</v>
      </c>
      <c r="D1" s="204" t="s">
        <v>54</v>
      </c>
      <c r="E1" s="204" t="s">
        <v>962</v>
      </c>
      <c r="F1" s="204" t="s">
        <v>81</v>
      </c>
      <c r="G1" s="204" t="s">
        <v>84</v>
      </c>
      <c r="H1" s="204" t="s">
        <v>86</v>
      </c>
    </row>
    <row r="2" spans="1:21" ht="30" customHeight="1">
      <c r="A2" s="95">
        <v>1</v>
      </c>
      <c r="B2" s="96" t="s">
        <v>90</v>
      </c>
      <c r="C2" s="97">
        <v>17</v>
      </c>
      <c r="D2" s="205">
        <v>652746688.88429976</v>
      </c>
      <c r="E2" s="205">
        <v>3861811748.4338002</v>
      </c>
      <c r="F2" s="205">
        <v>49616112.9824</v>
      </c>
      <c r="G2" s="205">
        <v>4716686154.7748003</v>
      </c>
      <c r="H2" s="206">
        <v>9280860705.0753002</v>
      </c>
      <c r="U2" s="92">
        <v>0</v>
      </c>
    </row>
    <row r="3" spans="1:21" ht="30" customHeight="1">
      <c r="A3" s="95">
        <v>2</v>
      </c>
      <c r="B3" s="96" t="s">
        <v>91</v>
      </c>
      <c r="C3" s="100">
        <v>21</v>
      </c>
      <c r="D3" s="205">
        <v>-141336803.41430008</v>
      </c>
      <c r="E3" s="205">
        <v>3192835728.5865998</v>
      </c>
      <c r="F3" s="205">
        <v>105566023.8193</v>
      </c>
      <c r="G3" s="205">
        <v>5602184667.9819002</v>
      </c>
      <c r="H3" s="206">
        <v>8759249616.9734993</v>
      </c>
      <c r="U3" s="92">
        <v>0</v>
      </c>
    </row>
    <row r="4" spans="1:21" ht="30" customHeight="1">
      <c r="A4" s="95">
        <v>3</v>
      </c>
      <c r="B4" s="96" t="s">
        <v>92</v>
      </c>
      <c r="C4" s="100">
        <v>31</v>
      </c>
      <c r="D4" s="205">
        <v>7563777191.9174004</v>
      </c>
      <c r="E4" s="205">
        <v>17478195038.030502</v>
      </c>
      <c r="F4" s="205">
        <v>53273520.291249998</v>
      </c>
      <c r="G4" s="205">
        <v>5508623364.1049004</v>
      </c>
      <c r="H4" s="206">
        <v>30603869114.344051</v>
      </c>
      <c r="U4" s="92">
        <v>0</v>
      </c>
    </row>
    <row r="5" spans="1:21" ht="30" customHeight="1">
      <c r="A5" s="95">
        <v>4</v>
      </c>
      <c r="B5" s="96" t="s">
        <v>93</v>
      </c>
      <c r="C5" s="100">
        <v>21</v>
      </c>
      <c r="D5" s="205">
        <v>990655159.56399989</v>
      </c>
      <c r="E5" s="205">
        <v>4415536154.4137001</v>
      </c>
      <c r="F5" s="205">
        <v>105368258.3018</v>
      </c>
      <c r="G5" s="205">
        <v>6171596206.9491997</v>
      </c>
      <c r="H5" s="206">
        <v>11683155779.228699</v>
      </c>
      <c r="U5" s="92">
        <v>0</v>
      </c>
    </row>
    <row r="6" spans="1:21" ht="30" customHeight="1">
      <c r="A6" s="95">
        <v>5</v>
      </c>
      <c r="B6" s="96" t="s">
        <v>94</v>
      </c>
      <c r="C6" s="100">
        <v>20</v>
      </c>
      <c r="D6" s="205">
        <v>-2253771061.0862999</v>
      </c>
      <c r="E6" s="205">
        <v>3821045421.1438999</v>
      </c>
      <c r="F6" s="205">
        <v>126761544.9879</v>
      </c>
      <c r="G6" s="205">
        <v>5844235386.6239996</v>
      </c>
      <c r="H6" s="206">
        <v>7538271291.6694994</v>
      </c>
      <c r="U6" s="92">
        <v>0</v>
      </c>
    </row>
    <row r="7" spans="1:21" ht="30" customHeight="1">
      <c r="A7" s="95">
        <v>6</v>
      </c>
      <c r="B7" s="96" t="s">
        <v>95</v>
      </c>
      <c r="C7" s="100">
        <v>8</v>
      </c>
      <c r="D7" s="205">
        <v>6651320107.0042992</v>
      </c>
      <c r="E7" s="205">
        <v>13270541324.8367</v>
      </c>
      <c r="F7" s="205">
        <v>46883756.786250003</v>
      </c>
      <c r="G7" s="205">
        <v>5263396486.1957998</v>
      </c>
      <c r="H7" s="206">
        <v>25232141674.823048</v>
      </c>
      <c r="U7" s="92">
        <v>0</v>
      </c>
    </row>
    <row r="8" spans="1:21" ht="30" customHeight="1">
      <c r="A8" s="95">
        <v>7</v>
      </c>
      <c r="B8" s="96" t="s">
        <v>96</v>
      </c>
      <c r="C8" s="100">
        <v>23</v>
      </c>
      <c r="D8" s="205">
        <v>537643515.47110009</v>
      </c>
      <c r="E8" s="205">
        <v>3591476330.8212004</v>
      </c>
      <c r="F8" s="205">
        <v>59423571.401749998</v>
      </c>
      <c r="G8" s="205">
        <v>5474517729.6429996</v>
      </c>
      <c r="H8" s="206">
        <v>9663061147.3370495</v>
      </c>
      <c r="U8" s="92">
        <v>0</v>
      </c>
    </row>
    <row r="9" spans="1:21" ht="30" customHeight="1">
      <c r="A9" s="95">
        <v>8</v>
      </c>
      <c r="B9" s="96" t="s">
        <v>97</v>
      </c>
      <c r="C9" s="100">
        <v>27</v>
      </c>
      <c r="D9" s="205">
        <v>743482431.48940015</v>
      </c>
      <c r="E9" s="205">
        <v>3958767565.2978001</v>
      </c>
      <c r="F9" s="205">
        <v>131665601.7651</v>
      </c>
      <c r="G9" s="205">
        <v>5764748270.1080999</v>
      </c>
      <c r="H9" s="206">
        <v>10598663868.6604</v>
      </c>
      <c r="U9" s="92">
        <v>0</v>
      </c>
    </row>
    <row r="10" spans="1:21" ht="30" customHeight="1">
      <c r="A10" s="95">
        <v>9</v>
      </c>
      <c r="B10" s="96" t="s">
        <v>98</v>
      </c>
      <c r="C10" s="100">
        <v>18</v>
      </c>
      <c r="D10" s="205">
        <v>-1481090676.007</v>
      </c>
      <c r="E10" s="205">
        <v>3219856759.5152001</v>
      </c>
      <c r="F10" s="205">
        <v>53282605.630099997</v>
      </c>
      <c r="G10" s="205">
        <v>4746581785.1105003</v>
      </c>
      <c r="H10" s="206">
        <v>6538630474.2488003</v>
      </c>
      <c r="U10" s="92">
        <v>0</v>
      </c>
    </row>
    <row r="11" spans="1:21" ht="30" customHeight="1">
      <c r="A11" s="95">
        <v>10</v>
      </c>
      <c r="B11" s="96" t="s">
        <v>99</v>
      </c>
      <c r="C11" s="100">
        <v>25</v>
      </c>
      <c r="D11" s="205">
        <v>11577871178.798199</v>
      </c>
      <c r="E11" s="205">
        <v>26215480565.077</v>
      </c>
      <c r="F11" s="205">
        <v>53800564.2104</v>
      </c>
      <c r="G11" s="205">
        <v>5932531331.7320995</v>
      </c>
      <c r="H11" s="206">
        <v>43779683639.817703</v>
      </c>
      <c r="U11" s="92">
        <v>0</v>
      </c>
    </row>
    <row r="12" spans="1:21" ht="30" customHeight="1">
      <c r="A12" s="95">
        <v>11</v>
      </c>
      <c r="B12" s="96" t="s">
        <v>100</v>
      </c>
      <c r="C12" s="100">
        <v>13</v>
      </c>
      <c r="D12" s="205">
        <v>-118897359.87390006</v>
      </c>
      <c r="E12" s="205">
        <v>2865007423.6131997</v>
      </c>
      <c r="F12" s="205">
        <v>94808621.769700006</v>
      </c>
      <c r="G12" s="205">
        <v>4640850632.0836</v>
      </c>
      <c r="H12" s="206">
        <v>7481769317.5925999</v>
      </c>
      <c r="U12" s="92">
        <v>0</v>
      </c>
    </row>
    <row r="13" spans="1:21" ht="30" customHeight="1">
      <c r="A13" s="95">
        <v>12</v>
      </c>
      <c r="B13" s="96" t="s">
        <v>101</v>
      </c>
      <c r="C13" s="100">
        <v>18</v>
      </c>
      <c r="D13" s="205">
        <v>777724192.19440007</v>
      </c>
      <c r="E13" s="205">
        <v>5038799547.4502001</v>
      </c>
      <c r="F13" s="205">
        <v>49545102.335600004</v>
      </c>
      <c r="G13" s="205">
        <v>5240426568.2108002</v>
      </c>
      <c r="H13" s="206">
        <v>11106495410.191</v>
      </c>
      <c r="U13" s="92">
        <v>0</v>
      </c>
    </row>
    <row r="14" spans="1:21" ht="30" customHeight="1">
      <c r="A14" s="95">
        <v>13</v>
      </c>
      <c r="B14" s="96" t="s">
        <v>102</v>
      </c>
      <c r="C14" s="100">
        <v>16</v>
      </c>
      <c r="D14" s="205">
        <v>-705883838.61790001</v>
      </c>
      <c r="E14" s="205">
        <v>2871605778.0019002</v>
      </c>
      <c r="F14" s="205">
        <v>94755121.817000002</v>
      </c>
      <c r="G14" s="205">
        <v>4697739164.2883997</v>
      </c>
      <c r="H14" s="206">
        <v>6958216225.4893999</v>
      </c>
      <c r="U14" s="92">
        <v>0</v>
      </c>
    </row>
    <row r="15" spans="1:21" ht="30" customHeight="1">
      <c r="A15" s="95">
        <v>14</v>
      </c>
      <c r="B15" s="96" t="s">
        <v>103</v>
      </c>
      <c r="C15" s="100">
        <v>17</v>
      </c>
      <c r="D15" s="205">
        <v>241715942.45729995</v>
      </c>
      <c r="E15" s="205">
        <v>3247308167.888</v>
      </c>
      <c r="F15" s="205">
        <v>106574408.5575</v>
      </c>
      <c r="G15" s="205">
        <v>5005148501.8614998</v>
      </c>
      <c r="H15" s="206">
        <v>8600747020.7642994</v>
      </c>
      <c r="U15" s="92">
        <v>0</v>
      </c>
    </row>
    <row r="16" spans="1:21" ht="30" customHeight="1">
      <c r="A16" s="95">
        <v>15</v>
      </c>
      <c r="B16" s="96" t="s">
        <v>104</v>
      </c>
      <c r="C16" s="100">
        <v>11</v>
      </c>
      <c r="D16" s="205">
        <v>-667271930.41699982</v>
      </c>
      <c r="E16" s="205">
        <v>3008972982.5511999</v>
      </c>
      <c r="F16" s="205">
        <v>0</v>
      </c>
      <c r="G16" s="205">
        <v>4665480284.5720997</v>
      </c>
      <c r="H16" s="206">
        <v>7007181336.7062998</v>
      </c>
      <c r="U16" s="92">
        <v>0</v>
      </c>
    </row>
    <row r="17" spans="1:21" ht="30" customHeight="1">
      <c r="A17" s="95">
        <v>16</v>
      </c>
      <c r="B17" s="96" t="s">
        <v>105</v>
      </c>
      <c r="C17" s="100">
        <v>27</v>
      </c>
      <c r="D17" s="205">
        <v>-222625808.40989995</v>
      </c>
      <c r="E17" s="205">
        <v>4669877999.0156002</v>
      </c>
      <c r="F17" s="205">
        <v>55091123.801600002</v>
      </c>
      <c r="G17" s="205">
        <v>5217189362.1124001</v>
      </c>
      <c r="H17" s="206">
        <v>9719532676.519701</v>
      </c>
      <c r="U17" s="92">
        <v>0</v>
      </c>
    </row>
    <row r="18" spans="1:21" ht="30" customHeight="1">
      <c r="A18" s="95">
        <v>17</v>
      </c>
      <c r="B18" s="96" t="s">
        <v>106</v>
      </c>
      <c r="C18" s="100">
        <v>27</v>
      </c>
      <c r="D18" s="205">
        <v>661288409.21710002</v>
      </c>
      <c r="E18" s="205">
        <v>3576110551.6539001</v>
      </c>
      <c r="F18" s="205">
        <v>118511228.2666</v>
      </c>
      <c r="G18" s="205">
        <v>5713825014.9420004</v>
      </c>
      <c r="H18" s="206">
        <v>10069735204.079601</v>
      </c>
      <c r="U18" s="92">
        <v>0</v>
      </c>
    </row>
    <row r="19" spans="1:21" ht="30" customHeight="1">
      <c r="A19" s="95">
        <v>18</v>
      </c>
      <c r="B19" s="96" t="s">
        <v>107</v>
      </c>
      <c r="C19" s="100">
        <v>23</v>
      </c>
      <c r="D19" s="205">
        <v>-2946362056.8329</v>
      </c>
      <c r="E19" s="205">
        <v>4221695819.7624998</v>
      </c>
      <c r="F19" s="205">
        <v>138849688.00749999</v>
      </c>
      <c r="G19" s="205">
        <v>6706722071.3143997</v>
      </c>
      <c r="H19" s="206">
        <v>8120905522.2514992</v>
      </c>
      <c r="U19" s="92">
        <v>0</v>
      </c>
    </row>
    <row r="20" spans="1:21" ht="30" customHeight="1">
      <c r="A20" s="95">
        <v>19</v>
      </c>
      <c r="B20" s="96" t="s">
        <v>108</v>
      </c>
      <c r="C20" s="100">
        <v>44</v>
      </c>
      <c r="D20" s="205">
        <v>193909820.90320015</v>
      </c>
      <c r="E20" s="205">
        <v>5126820107.9218006</v>
      </c>
      <c r="F20" s="205">
        <v>168093005.45190001</v>
      </c>
      <c r="G20" s="205">
        <v>8852793906.4468002</v>
      </c>
      <c r="H20" s="206">
        <v>14341616840.723701</v>
      </c>
      <c r="U20" s="92">
        <v>0</v>
      </c>
    </row>
    <row r="21" spans="1:21" ht="30" customHeight="1">
      <c r="A21" s="95">
        <v>20</v>
      </c>
      <c r="B21" s="96" t="s">
        <v>109</v>
      </c>
      <c r="C21" s="100">
        <v>34</v>
      </c>
      <c r="D21" s="205">
        <v>-288352602.39279997</v>
      </c>
      <c r="E21" s="205">
        <v>3946547159.4017</v>
      </c>
      <c r="F21" s="205">
        <v>130267295.3061</v>
      </c>
      <c r="G21" s="205">
        <v>6357034600.5556002</v>
      </c>
      <c r="H21" s="206">
        <v>10145496452.8706</v>
      </c>
      <c r="U21" s="92">
        <v>0</v>
      </c>
    </row>
    <row r="22" spans="1:21" ht="30" customHeight="1">
      <c r="A22" s="95">
        <v>21</v>
      </c>
      <c r="B22" s="96" t="s">
        <v>110</v>
      </c>
      <c r="C22" s="100">
        <v>21</v>
      </c>
      <c r="D22" s="205">
        <v>563156609.5388</v>
      </c>
      <c r="E22" s="205">
        <v>3370716072.1998997</v>
      </c>
      <c r="F22" s="205">
        <v>55950128.288999997</v>
      </c>
      <c r="G22" s="205">
        <v>4896427309.6605997</v>
      </c>
      <c r="H22" s="206">
        <v>8886250119.6882992</v>
      </c>
      <c r="U22" s="92">
        <v>0</v>
      </c>
    </row>
    <row r="23" spans="1:21" ht="30" customHeight="1">
      <c r="A23" s="95">
        <v>22</v>
      </c>
      <c r="B23" s="96" t="s">
        <v>111</v>
      </c>
      <c r="C23" s="100">
        <v>21</v>
      </c>
      <c r="D23" s="205">
        <v>-1061825134.809</v>
      </c>
      <c r="E23" s="205">
        <v>3527991099.9991002</v>
      </c>
      <c r="F23" s="205">
        <v>58562893.511749998</v>
      </c>
      <c r="G23" s="205">
        <v>5129863025.7791996</v>
      </c>
      <c r="H23" s="206">
        <v>7654591884.4810505</v>
      </c>
      <c r="U23" s="92">
        <v>0</v>
      </c>
    </row>
    <row r="24" spans="1:21" ht="30" customHeight="1">
      <c r="A24" s="95">
        <v>23</v>
      </c>
      <c r="B24" s="96" t="s">
        <v>112</v>
      </c>
      <c r="C24" s="100">
        <v>16</v>
      </c>
      <c r="D24" s="205">
        <v>-299425522.40699995</v>
      </c>
      <c r="E24" s="205">
        <v>2867707254.3263001</v>
      </c>
      <c r="F24" s="205">
        <v>47166333.431900002</v>
      </c>
      <c r="G24" s="205">
        <v>4640506148.8755999</v>
      </c>
      <c r="H24" s="206">
        <v>7255954214.2268</v>
      </c>
      <c r="U24" s="92">
        <v>0</v>
      </c>
    </row>
    <row r="25" spans="1:21" ht="30" customHeight="1">
      <c r="A25" s="95">
        <v>24</v>
      </c>
      <c r="B25" s="96" t="s">
        <v>113</v>
      </c>
      <c r="C25" s="100">
        <v>20</v>
      </c>
      <c r="D25" s="205">
        <v>-4181338093.0810003</v>
      </c>
      <c r="E25" s="205">
        <v>4783170704.7547998</v>
      </c>
      <c r="F25" s="205">
        <v>141965447.78819999</v>
      </c>
      <c r="G25" s="205">
        <v>25850014310.139999</v>
      </c>
      <c r="H25" s="206">
        <v>26593812369.601997</v>
      </c>
      <c r="U25" s="92">
        <v>0</v>
      </c>
    </row>
    <row r="26" spans="1:21" ht="30" customHeight="1">
      <c r="A26" s="95">
        <v>25</v>
      </c>
      <c r="B26" s="96" t="s">
        <v>114</v>
      </c>
      <c r="C26" s="100">
        <v>13</v>
      </c>
      <c r="D26" s="205">
        <v>495788400.66509998</v>
      </c>
      <c r="E26" s="205">
        <v>2950595478.6489</v>
      </c>
      <c r="F26" s="205">
        <v>97728845.568800002</v>
      </c>
      <c r="G26" s="205">
        <v>4418543115.0042</v>
      </c>
      <c r="H26" s="206">
        <v>7962655839.8870001</v>
      </c>
      <c r="U26" s="92">
        <v>0</v>
      </c>
    </row>
    <row r="27" spans="1:21" ht="30" customHeight="1">
      <c r="A27" s="95">
        <v>26</v>
      </c>
      <c r="B27" s="96" t="s">
        <v>115</v>
      </c>
      <c r="C27" s="100">
        <v>25</v>
      </c>
      <c r="D27" s="205">
        <v>-427386302.66320014</v>
      </c>
      <c r="E27" s="205">
        <v>3784774685.5216002</v>
      </c>
      <c r="F27" s="205">
        <v>62764175.426100001</v>
      </c>
      <c r="G27" s="205">
        <v>5730098716.1487999</v>
      </c>
      <c r="H27" s="206">
        <v>9150251274.4333</v>
      </c>
      <c r="U27" s="92">
        <v>0</v>
      </c>
    </row>
    <row r="28" spans="1:21" ht="30" customHeight="1">
      <c r="A28" s="95">
        <v>27</v>
      </c>
      <c r="B28" s="96" t="s">
        <v>116</v>
      </c>
      <c r="C28" s="100">
        <v>20</v>
      </c>
      <c r="D28" s="205">
        <v>-2058361682.7135</v>
      </c>
      <c r="E28" s="205">
        <v>3045871192.0646</v>
      </c>
      <c r="F28" s="205">
        <v>98454677.877000004</v>
      </c>
      <c r="G28" s="205">
        <v>5252976173.6064997</v>
      </c>
      <c r="H28" s="206">
        <v>6338940360.8346004</v>
      </c>
      <c r="U28" s="92">
        <v>0</v>
      </c>
    </row>
    <row r="29" spans="1:21" ht="30" customHeight="1">
      <c r="A29" s="95">
        <v>28</v>
      </c>
      <c r="B29" s="96" t="s">
        <v>117</v>
      </c>
      <c r="C29" s="100">
        <v>18</v>
      </c>
      <c r="D29" s="205">
        <v>873058397.15750027</v>
      </c>
      <c r="E29" s="205">
        <v>5043573443.9975996</v>
      </c>
      <c r="F29" s="205">
        <v>49324863.810099997</v>
      </c>
      <c r="G29" s="205">
        <v>5051767614.0956001</v>
      </c>
      <c r="H29" s="206">
        <v>11017724319.060799</v>
      </c>
      <c r="U29" s="92">
        <v>0</v>
      </c>
    </row>
    <row r="30" spans="1:21" ht="30" customHeight="1">
      <c r="A30" s="95">
        <v>29</v>
      </c>
      <c r="B30" s="96" t="s">
        <v>118</v>
      </c>
      <c r="C30" s="100">
        <v>30</v>
      </c>
      <c r="D30" s="205">
        <v>-912717273.69680023</v>
      </c>
      <c r="E30" s="205">
        <v>2957507363.9340997</v>
      </c>
      <c r="F30" s="205">
        <v>96649807.935200006</v>
      </c>
      <c r="G30" s="205">
        <v>5001831814.0328999</v>
      </c>
      <c r="H30" s="206">
        <v>7143271712.2053995</v>
      </c>
      <c r="U30" s="92">
        <v>0</v>
      </c>
    </row>
    <row r="31" spans="1:21" ht="30" customHeight="1">
      <c r="A31" s="95">
        <v>30</v>
      </c>
      <c r="B31" s="96" t="s">
        <v>119</v>
      </c>
      <c r="C31" s="100">
        <v>33</v>
      </c>
      <c r="D31" s="205">
        <v>-1399513801.6290002</v>
      </c>
      <c r="E31" s="205">
        <v>3696611524.2746997</v>
      </c>
      <c r="F31" s="205">
        <v>118860273.9975</v>
      </c>
      <c r="G31" s="205">
        <v>8765664485.0377998</v>
      </c>
      <c r="H31" s="206">
        <v>11181622481.681</v>
      </c>
      <c r="U31" s="92">
        <v>0</v>
      </c>
    </row>
    <row r="32" spans="1:21" ht="30" customHeight="1">
      <c r="A32" s="95">
        <v>31</v>
      </c>
      <c r="B32" s="96" t="s">
        <v>120</v>
      </c>
      <c r="C32" s="100">
        <v>17</v>
      </c>
      <c r="D32" s="205">
        <v>-981488638.78000021</v>
      </c>
      <c r="E32" s="205">
        <v>3348641745.8147998</v>
      </c>
      <c r="F32" s="205">
        <v>55331415.999899998</v>
      </c>
      <c r="G32" s="205">
        <v>5067546261.5066996</v>
      </c>
      <c r="H32" s="206">
        <v>7490030784.541399</v>
      </c>
      <c r="U32" s="92">
        <v>0</v>
      </c>
    </row>
    <row r="33" spans="1:21" ht="30" customHeight="1">
      <c r="A33" s="95">
        <v>32</v>
      </c>
      <c r="B33" s="96" t="s">
        <v>121</v>
      </c>
      <c r="C33" s="100">
        <v>23</v>
      </c>
      <c r="D33" s="205">
        <v>6031343863.9741001</v>
      </c>
      <c r="E33" s="205">
        <v>13766981713.4555</v>
      </c>
      <c r="F33" s="205">
        <v>57144260.021600001</v>
      </c>
      <c r="G33" s="205">
        <v>12637951215.1819</v>
      </c>
      <c r="H33" s="206">
        <v>32493421052.633099</v>
      </c>
      <c r="U33" s="92">
        <v>0</v>
      </c>
    </row>
    <row r="34" spans="1:21" ht="30" customHeight="1">
      <c r="A34" s="95">
        <v>33</v>
      </c>
      <c r="B34" s="96" t="s">
        <v>122</v>
      </c>
      <c r="C34" s="100">
        <v>23</v>
      </c>
      <c r="D34" s="205">
        <v>-221361292.57939994</v>
      </c>
      <c r="E34" s="205">
        <v>3522527158.4967003</v>
      </c>
      <c r="F34" s="205">
        <v>116792492.0617</v>
      </c>
      <c r="G34" s="205">
        <v>5205237352.0743999</v>
      </c>
      <c r="H34" s="206">
        <v>8623195710.0534</v>
      </c>
      <c r="U34" s="92">
        <v>0</v>
      </c>
    </row>
    <row r="35" spans="1:21" ht="30" customHeight="1">
      <c r="A35" s="95">
        <v>34</v>
      </c>
      <c r="B35" s="96" t="s">
        <v>123</v>
      </c>
      <c r="C35" s="100">
        <v>16</v>
      </c>
      <c r="D35" s="205">
        <v>304431823.88590002</v>
      </c>
      <c r="E35" s="205">
        <v>3073944900.1016998</v>
      </c>
      <c r="F35" s="205">
        <v>0</v>
      </c>
      <c r="G35" s="205">
        <v>4673027776.7460003</v>
      </c>
      <c r="H35" s="206">
        <v>8051404500.7336006</v>
      </c>
      <c r="U35" s="92">
        <v>0</v>
      </c>
    </row>
    <row r="36" spans="1:21" ht="30" customHeight="1">
      <c r="A36" s="95">
        <v>35</v>
      </c>
      <c r="B36" s="96" t="s">
        <v>124</v>
      </c>
      <c r="C36" s="100">
        <v>17</v>
      </c>
      <c r="D36" s="205">
        <v>-16642180.816799998</v>
      </c>
      <c r="E36" s="205">
        <v>3164349174.3808002</v>
      </c>
      <c r="F36" s="205">
        <v>105232940.6574</v>
      </c>
      <c r="G36" s="205">
        <v>4619445518.8818998</v>
      </c>
      <c r="H36" s="206">
        <v>7872385453.1033001</v>
      </c>
      <c r="U36" s="92">
        <v>0</v>
      </c>
    </row>
    <row r="37" spans="1:21" ht="30" customHeight="1">
      <c r="A37" s="95">
        <v>36</v>
      </c>
      <c r="B37" s="96" t="s">
        <v>125</v>
      </c>
      <c r="C37" s="100">
        <v>14</v>
      </c>
      <c r="D37" s="205">
        <v>-254650967.46869993</v>
      </c>
      <c r="E37" s="205">
        <v>3184684581.4621</v>
      </c>
      <c r="F37" s="205">
        <v>105457056.0936</v>
      </c>
      <c r="G37" s="205">
        <v>4981603750.5789003</v>
      </c>
      <c r="H37" s="206">
        <v>8017094420.6659002</v>
      </c>
      <c r="U37" s="92">
        <v>0</v>
      </c>
    </row>
    <row r="38" spans="1:21">
      <c r="B38" s="102"/>
      <c r="C38" s="83"/>
      <c r="D38" s="106"/>
      <c r="E38" s="107"/>
      <c r="F38" s="103"/>
      <c r="G38" s="103"/>
    </row>
  </sheetData>
  <sortState xmlns:xlrd2="http://schemas.microsoft.com/office/spreadsheetml/2017/richdata2" ref="A2:H54">
    <sortCondition ref="B1:B54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workbookViewId="0">
      <selection activeCell="A15" sqref="A15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4" width="25.5546875" style="17" customWidth="1"/>
    <col min="5" max="5" width="23.6640625" style="17" customWidth="1"/>
    <col min="6" max="6" width="28.33203125" style="17" customWidth="1"/>
    <col min="7" max="7" width="21.33203125" style="17" customWidth="1"/>
    <col min="8" max="8" width="24.44140625" style="17" customWidth="1"/>
    <col min="9" max="9" width="22.6640625" style="17" customWidth="1"/>
    <col min="10" max="12" width="25.5546875" style="17" customWidth="1"/>
    <col min="13" max="18" width="22" style="17" customWidth="1"/>
    <col min="19" max="19" width="28" style="17" customWidth="1"/>
    <col min="20" max="20" width="29.44140625" style="17" customWidth="1"/>
    <col min="21" max="21" width="6.44140625" style="17" customWidth="1"/>
    <col min="22" max="22" width="8.88671875" style="17"/>
    <col min="23" max="23" width="16.33203125" style="17" customWidth="1"/>
    <col min="24" max="24" width="16.88671875" style="17" customWidth="1"/>
    <col min="25" max="25" width="21" style="17" customWidth="1"/>
    <col min="26" max="26" width="8.88671875" style="17"/>
    <col min="27" max="27" width="17.44140625" style="17" customWidth="1"/>
    <col min="28" max="28" width="12.33203125" style="17" customWidth="1"/>
    <col min="29" max="29" width="17.88671875" style="17" customWidth="1"/>
    <col min="30" max="31" width="8.88671875" style="17"/>
    <col min="32" max="32" width="17.88671875" style="17" customWidth="1"/>
    <col min="33" max="33" width="16.33203125" style="17" customWidth="1"/>
    <col min="34" max="34" width="17.88671875" style="17" customWidth="1"/>
    <col min="35" max="16384" width="8.88671875" style="17"/>
  </cols>
  <sheetData>
    <row r="1" spans="1:34" ht="22.8">
      <c r="A1" s="156" t="s">
        <v>65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34" ht="24.6">
      <c r="A2" s="157" t="s">
        <v>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34" ht="18" customHeight="1">
      <c r="A3" s="158" t="s">
        <v>67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34" ht="17.399999999999999">
      <c r="A4" s="159" t="s">
        <v>68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34" ht="20.399999999999999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</row>
    <row r="6" spans="1:34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69</v>
      </c>
      <c r="G6" s="7">
        <v>7</v>
      </c>
      <c r="H6" s="7">
        <v>8</v>
      </c>
      <c r="I6" s="7">
        <v>9</v>
      </c>
      <c r="J6" s="7" t="s">
        <v>70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 t="s">
        <v>71</v>
      </c>
      <c r="T6" s="7" t="s">
        <v>72</v>
      </c>
      <c r="U6" s="95"/>
    </row>
    <row r="7" spans="1:34" ht="12.75" customHeight="1">
      <c r="A7" s="165" t="s">
        <v>21</v>
      </c>
      <c r="B7" s="165" t="s">
        <v>22</v>
      </c>
      <c r="C7" s="165" t="s">
        <v>73</v>
      </c>
      <c r="D7" s="165" t="s">
        <v>74</v>
      </c>
      <c r="E7" s="165" t="s">
        <v>75</v>
      </c>
      <c r="F7" s="165" t="s">
        <v>76</v>
      </c>
      <c r="G7" s="161" t="s">
        <v>77</v>
      </c>
      <c r="H7" s="162"/>
      <c r="I7" s="163"/>
      <c r="J7" s="165" t="s">
        <v>54</v>
      </c>
      <c r="K7" s="167" t="s">
        <v>78</v>
      </c>
      <c r="L7" s="165" t="s">
        <v>25</v>
      </c>
      <c r="M7" s="165" t="s">
        <v>79</v>
      </c>
      <c r="N7" s="165" t="s">
        <v>80</v>
      </c>
      <c r="O7" s="165" t="s">
        <v>81</v>
      </c>
      <c r="P7" s="165" t="s">
        <v>82</v>
      </c>
      <c r="Q7" s="165" t="s">
        <v>83</v>
      </c>
      <c r="R7" s="165" t="s">
        <v>84</v>
      </c>
      <c r="S7" s="165" t="s">
        <v>85</v>
      </c>
      <c r="T7" s="165" t="s">
        <v>86</v>
      </c>
      <c r="U7" s="169" t="s">
        <v>21</v>
      </c>
    </row>
    <row r="8" spans="1:34" ht="50.25" customHeight="1">
      <c r="A8" s="166"/>
      <c r="B8" s="166"/>
      <c r="C8" s="166"/>
      <c r="D8" s="166"/>
      <c r="E8" s="166"/>
      <c r="F8" s="166"/>
      <c r="G8" s="51" t="s">
        <v>87</v>
      </c>
      <c r="H8" s="51" t="s">
        <v>88</v>
      </c>
      <c r="I8" s="51" t="s">
        <v>89</v>
      </c>
      <c r="J8" s="166"/>
      <c r="K8" s="168"/>
      <c r="L8" s="166"/>
      <c r="M8" s="166"/>
      <c r="N8" s="166"/>
      <c r="O8" s="166"/>
      <c r="P8" s="166"/>
      <c r="Q8" s="166"/>
      <c r="R8" s="166"/>
      <c r="S8" s="166"/>
      <c r="T8" s="166"/>
      <c r="U8" s="170"/>
    </row>
    <row r="9" spans="1:34" ht="21" customHeight="1">
      <c r="A9" s="95"/>
      <c r="B9" s="95"/>
      <c r="C9" s="95"/>
      <c r="D9" s="144" t="s">
        <v>28</v>
      </c>
      <c r="E9" s="144" t="s">
        <v>28</v>
      </c>
      <c r="F9" s="144" t="s">
        <v>28</v>
      </c>
      <c r="G9" s="144" t="s">
        <v>28</v>
      </c>
      <c r="H9" s="144" t="s">
        <v>28</v>
      </c>
      <c r="I9" s="144" t="s">
        <v>28</v>
      </c>
      <c r="J9" s="144" t="s">
        <v>28</v>
      </c>
      <c r="K9" s="144" t="s">
        <v>28</v>
      </c>
      <c r="L9" s="144" t="s">
        <v>28</v>
      </c>
      <c r="M9" s="144" t="s">
        <v>28</v>
      </c>
      <c r="N9" s="144" t="s">
        <v>28</v>
      </c>
      <c r="O9" s="144" t="s">
        <v>28</v>
      </c>
      <c r="P9" s="144" t="s">
        <v>28</v>
      </c>
      <c r="Q9" s="144" t="s">
        <v>28</v>
      </c>
      <c r="R9" s="144" t="s">
        <v>28</v>
      </c>
      <c r="S9" s="144" t="s">
        <v>28</v>
      </c>
      <c r="T9" s="144" t="s">
        <v>28</v>
      </c>
      <c r="U9" s="95"/>
    </row>
    <row r="10" spans="1:34" ht="30" customHeight="1">
      <c r="A10" s="95">
        <v>1</v>
      </c>
      <c r="B10" s="96" t="s">
        <v>90</v>
      </c>
      <c r="C10" s="97">
        <v>17</v>
      </c>
      <c r="D10" s="98">
        <v>743543467.2529</v>
      </c>
      <c r="E10" s="98">
        <v>450302227.21139997</v>
      </c>
      <c r="F10" s="99">
        <f>D10+E10</f>
        <v>1193845694.4642999</v>
      </c>
      <c r="G10" s="98">
        <v>303193201.19</v>
      </c>
      <c r="H10" s="98">
        <v>0</v>
      </c>
      <c r="I10" s="98">
        <f>541099005.58-G10-H10</f>
        <v>237905804.38999999</v>
      </c>
      <c r="J10" s="98">
        <f t="shared" ref="J10:J46" si="0">F10-G10-H10-I10</f>
        <v>652746688.88429999</v>
      </c>
      <c r="K10" s="98">
        <v>3670818646.743</v>
      </c>
      <c r="L10" s="98">
        <v>190993101.69080001</v>
      </c>
      <c r="M10" s="98">
        <v>99232225.9648</v>
      </c>
      <c r="N10" s="98">
        <f>M10/2</f>
        <v>49616112.9824</v>
      </c>
      <c r="O10" s="98">
        <f>M10-N10</f>
        <v>49616112.9824</v>
      </c>
      <c r="P10" s="98">
        <v>4716686154.7748003</v>
      </c>
      <c r="Q10" s="98">
        <v>0</v>
      </c>
      <c r="R10" s="98">
        <f>P10-Q10</f>
        <v>4716686154.7748003</v>
      </c>
      <c r="S10" s="109">
        <f>F10+K10+L10+M10+P10</f>
        <v>9871575823.6376991</v>
      </c>
      <c r="T10" s="110">
        <f>J10+K10+L10+O10+R10</f>
        <v>9280860705.0753002</v>
      </c>
      <c r="U10" s="95">
        <v>1</v>
      </c>
      <c r="AH10" s="92">
        <v>0</v>
      </c>
    </row>
    <row r="11" spans="1:34" ht="30" customHeight="1">
      <c r="A11" s="95">
        <v>2</v>
      </c>
      <c r="B11" s="96" t="s">
        <v>91</v>
      </c>
      <c r="C11" s="100">
        <v>21</v>
      </c>
      <c r="D11" s="98">
        <v>791002384.67569995</v>
      </c>
      <c r="E11" s="98">
        <v>0</v>
      </c>
      <c r="F11" s="99">
        <f t="shared" ref="F11:F46" si="1">D11+E11</f>
        <v>791002384.67569995</v>
      </c>
      <c r="G11" s="98">
        <v>577884966.25</v>
      </c>
      <c r="H11" s="98">
        <v>0</v>
      </c>
      <c r="I11" s="98">
        <f>932339188.09-G11-H11</f>
        <v>354454221.83999997</v>
      </c>
      <c r="J11" s="98">
        <f t="shared" si="0"/>
        <v>-141336803.41429999</v>
      </c>
      <c r="K11" s="98">
        <v>3021104031.0225</v>
      </c>
      <c r="L11" s="98">
        <v>171731697.5641</v>
      </c>
      <c r="M11" s="98">
        <v>105566023.8193</v>
      </c>
      <c r="N11" s="98">
        <v>0</v>
      </c>
      <c r="O11" s="98">
        <f t="shared" ref="O11:O45" si="2">M11-N11</f>
        <v>105566023.8193</v>
      </c>
      <c r="P11" s="98">
        <v>5602184667.9819002</v>
      </c>
      <c r="Q11" s="98">
        <v>0</v>
      </c>
      <c r="R11" s="98">
        <f t="shared" ref="R11:R46" si="3">P11-Q11</f>
        <v>5602184667.9819002</v>
      </c>
      <c r="S11" s="109">
        <f t="shared" ref="S11:S46" si="4">F11+K11+L11+M11+P11</f>
        <v>9691588805.0634995</v>
      </c>
      <c r="T11" s="110">
        <f t="shared" ref="T11:T46" si="5">J11+K11+L11+O11+R11</f>
        <v>8759249616.9734993</v>
      </c>
      <c r="U11" s="95">
        <v>2</v>
      </c>
      <c r="AH11" s="92">
        <v>0</v>
      </c>
    </row>
    <row r="12" spans="1:34" ht="30" customHeight="1">
      <c r="A12" s="95">
        <v>3</v>
      </c>
      <c r="B12" s="96" t="s">
        <v>92</v>
      </c>
      <c r="C12" s="100">
        <v>31</v>
      </c>
      <c r="D12" s="98">
        <v>798353107.6724</v>
      </c>
      <c r="E12" s="98">
        <v>8516232738.0249996</v>
      </c>
      <c r="F12" s="99">
        <f t="shared" si="1"/>
        <v>9314585845.6973991</v>
      </c>
      <c r="G12" s="98">
        <v>293800264.88999999</v>
      </c>
      <c r="H12" s="98">
        <v>0</v>
      </c>
      <c r="I12" s="98">
        <f>1750808653.78-G12-H12</f>
        <v>1457008388.8900001</v>
      </c>
      <c r="J12" s="98">
        <f t="shared" si="0"/>
        <v>7563777191.9174004</v>
      </c>
      <c r="K12" s="98">
        <v>17289280034.932301</v>
      </c>
      <c r="L12" s="98">
        <v>188915003.09819999</v>
      </c>
      <c r="M12" s="98">
        <v>106547040.5825</v>
      </c>
      <c r="N12" s="98">
        <f>M12/2</f>
        <v>53273520.291249998</v>
      </c>
      <c r="O12" s="98">
        <f t="shared" si="2"/>
        <v>53273520.291249998</v>
      </c>
      <c r="P12" s="98">
        <v>5508623364.1049004</v>
      </c>
      <c r="Q12" s="98">
        <v>0</v>
      </c>
      <c r="R12" s="98">
        <f t="shared" si="3"/>
        <v>5508623364.1049004</v>
      </c>
      <c r="S12" s="109">
        <f t="shared" si="4"/>
        <v>32407951288.415298</v>
      </c>
      <c r="T12" s="110">
        <f t="shared" si="5"/>
        <v>30603869114.344101</v>
      </c>
      <c r="U12" s="95">
        <v>3</v>
      </c>
      <c r="AH12" s="92">
        <v>0</v>
      </c>
    </row>
    <row r="13" spans="1:34" ht="30" customHeight="1">
      <c r="A13" s="95">
        <v>4</v>
      </c>
      <c r="B13" s="96" t="s">
        <v>93</v>
      </c>
      <c r="C13" s="100">
        <v>21</v>
      </c>
      <c r="D13" s="98">
        <v>789520534.8319</v>
      </c>
      <c r="E13" s="98">
        <v>609155625.86210001</v>
      </c>
      <c r="F13" s="99">
        <f t="shared" si="1"/>
        <v>1398676160.694</v>
      </c>
      <c r="G13" s="98">
        <v>347616373.43000001</v>
      </c>
      <c r="H13" s="98">
        <v>0</v>
      </c>
      <c r="I13" s="98">
        <f>408021001.13-G13-H13</f>
        <v>60404627.700000003</v>
      </c>
      <c r="J13" s="98">
        <f t="shared" si="0"/>
        <v>990655159.56400001</v>
      </c>
      <c r="K13" s="98">
        <v>4170575463.7082</v>
      </c>
      <c r="L13" s="98">
        <v>244960690.70550001</v>
      </c>
      <c r="M13" s="98">
        <v>105368258.3018</v>
      </c>
      <c r="N13" s="98">
        <v>0</v>
      </c>
      <c r="O13" s="98">
        <f t="shared" si="2"/>
        <v>105368258.3018</v>
      </c>
      <c r="P13" s="98">
        <v>6171596206.9491997</v>
      </c>
      <c r="Q13" s="98">
        <v>0</v>
      </c>
      <c r="R13" s="98">
        <f t="shared" si="3"/>
        <v>6171596206.9491997</v>
      </c>
      <c r="S13" s="109">
        <f t="shared" si="4"/>
        <v>12091176780.3587</v>
      </c>
      <c r="T13" s="110">
        <f t="shared" si="5"/>
        <v>11683155779.228701</v>
      </c>
      <c r="U13" s="95">
        <v>4</v>
      </c>
      <c r="AH13" s="92">
        <v>0</v>
      </c>
    </row>
    <row r="14" spans="1:34" ht="30" customHeight="1">
      <c r="A14" s="95">
        <v>5</v>
      </c>
      <c r="B14" s="96" t="s">
        <v>94</v>
      </c>
      <c r="C14" s="100">
        <v>20</v>
      </c>
      <c r="D14" s="98">
        <v>949819655.44369996</v>
      </c>
      <c r="E14" s="98">
        <v>0</v>
      </c>
      <c r="F14" s="99">
        <f t="shared" si="1"/>
        <v>949819655.44369996</v>
      </c>
      <c r="G14" s="98">
        <v>985211388.38</v>
      </c>
      <c r="H14" s="98">
        <v>958822872.39999998</v>
      </c>
      <c r="I14" s="98">
        <f>3203590716.53-G14-H14</f>
        <v>1259556455.75</v>
      </c>
      <c r="J14" s="98">
        <f t="shared" si="0"/>
        <v>-2253771061.0862999</v>
      </c>
      <c r="K14" s="98">
        <v>3627680580.2328</v>
      </c>
      <c r="L14" s="98">
        <v>193364840.9111</v>
      </c>
      <c r="M14" s="98">
        <v>126761544.9879</v>
      </c>
      <c r="N14" s="98">
        <v>0</v>
      </c>
      <c r="O14" s="98">
        <f t="shared" si="2"/>
        <v>126761544.9879</v>
      </c>
      <c r="P14" s="98">
        <v>5844235386.6239996</v>
      </c>
      <c r="Q14" s="98">
        <v>0</v>
      </c>
      <c r="R14" s="98">
        <f t="shared" si="3"/>
        <v>5844235386.6239996</v>
      </c>
      <c r="S14" s="109">
        <f t="shared" si="4"/>
        <v>10741862008.199499</v>
      </c>
      <c r="T14" s="110">
        <f t="shared" si="5"/>
        <v>7538271291.6695004</v>
      </c>
      <c r="U14" s="95">
        <v>5</v>
      </c>
      <c r="AH14" s="92">
        <v>0</v>
      </c>
    </row>
    <row r="15" spans="1:34" ht="30" customHeight="1">
      <c r="A15" s="95">
        <v>6</v>
      </c>
      <c r="B15" s="96" t="s">
        <v>95</v>
      </c>
      <c r="C15" s="100">
        <v>8</v>
      </c>
      <c r="D15" s="98">
        <v>702596575.65460002</v>
      </c>
      <c r="E15" s="98">
        <v>7364007933.0396996</v>
      </c>
      <c r="F15" s="99">
        <f t="shared" si="1"/>
        <v>8066604508.6942997</v>
      </c>
      <c r="G15" s="98">
        <v>216917726.78999999</v>
      </c>
      <c r="H15" s="98">
        <v>0</v>
      </c>
      <c r="I15" s="98">
        <f>1415284401.69-G15-H15</f>
        <v>1198366674.9000001</v>
      </c>
      <c r="J15" s="98">
        <f t="shared" si="0"/>
        <v>6651320107.0043001</v>
      </c>
      <c r="K15" s="98">
        <v>13126918183.8141</v>
      </c>
      <c r="L15" s="98">
        <v>143623141.0226</v>
      </c>
      <c r="M15" s="98">
        <v>93767513.572500005</v>
      </c>
      <c r="N15" s="98">
        <f t="shared" ref="N15:N21" si="6">M15/2</f>
        <v>46883756.786250003</v>
      </c>
      <c r="O15" s="98">
        <f t="shared" si="2"/>
        <v>46883756.786250003</v>
      </c>
      <c r="P15" s="98">
        <v>5263396486.1957998</v>
      </c>
      <c r="Q15" s="98">
        <v>0</v>
      </c>
      <c r="R15" s="98">
        <f t="shared" si="3"/>
        <v>5263396486.1957998</v>
      </c>
      <c r="S15" s="109">
        <f t="shared" si="4"/>
        <v>26694309833.299301</v>
      </c>
      <c r="T15" s="110">
        <f t="shared" si="5"/>
        <v>25232141674.823101</v>
      </c>
      <c r="U15" s="95">
        <v>6</v>
      </c>
      <c r="AH15" s="92">
        <v>0</v>
      </c>
    </row>
    <row r="16" spans="1:34" ht="30" customHeight="1">
      <c r="A16" s="95">
        <v>7</v>
      </c>
      <c r="B16" s="96" t="s">
        <v>96</v>
      </c>
      <c r="C16" s="100">
        <v>23</v>
      </c>
      <c r="D16" s="98">
        <v>890517327.15110004</v>
      </c>
      <c r="E16" s="98">
        <v>0</v>
      </c>
      <c r="F16" s="99">
        <f t="shared" si="1"/>
        <v>890517327.15110004</v>
      </c>
      <c r="G16" s="98">
        <v>138858826.68000001</v>
      </c>
      <c r="H16" s="98">
        <v>0</v>
      </c>
      <c r="I16" s="98">
        <f>352873811.68-G16-H16</f>
        <v>214014985</v>
      </c>
      <c r="J16" s="98">
        <f t="shared" si="0"/>
        <v>537643515.47109997</v>
      </c>
      <c r="K16" s="98">
        <v>3401185051.8653002</v>
      </c>
      <c r="L16" s="98">
        <v>190291278.95590001</v>
      </c>
      <c r="M16" s="98">
        <v>118847142.8035</v>
      </c>
      <c r="N16" s="98">
        <f t="shared" si="6"/>
        <v>59423571.401749998</v>
      </c>
      <c r="O16" s="98">
        <f t="shared" si="2"/>
        <v>59423571.401749998</v>
      </c>
      <c r="P16" s="98">
        <v>5474517729.6429996</v>
      </c>
      <c r="Q16" s="98">
        <v>0</v>
      </c>
      <c r="R16" s="98">
        <f t="shared" si="3"/>
        <v>5474517729.6429996</v>
      </c>
      <c r="S16" s="109">
        <f t="shared" si="4"/>
        <v>10075358530.4188</v>
      </c>
      <c r="T16" s="110">
        <f t="shared" si="5"/>
        <v>9663061147.3370495</v>
      </c>
      <c r="U16" s="95">
        <v>7</v>
      </c>
      <c r="AH16" s="92">
        <v>0</v>
      </c>
    </row>
    <row r="17" spans="1:34" ht="30" customHeight="1">
      <c r="A17" s="95">
        <v>8</v>
      </c>
      <c r="B17" s="96" t="s">
        <v>97</v>
      </c>
      <c r="C17" s="100">
        <v>27</v>
      </c>
      <c r="D17" s="98">
        <v>986565574.86940002</v>
      </c>
      <c r="E17" s="98">
        <v>0</v>
      </c>
      <c r="F17" s="99">
        <f t="shared" si="1"/>
        <v>986565574.86940002</v>
      </c>
      <c r="G17" s="98">
        <v>107482517.42</v>
      </c>
      <c r="H17" s="98">
        <v>0</v>
      </c>
      <c r="I17" s="98">
        <f>243083143.38-G17-H17</f>
        <v>135600625.96000001</v>
      </c>
      <c r="J17" s="98">
        <f t="shared" si="0"/>
        <v>743482431.48940003</v>
      </c>
      <c r="K17" s="98">
        <v>3768025599.9828</v>
      </c>
      <c r="L17" s="98">
        <v>190741965.315</v>
      </c>
      <c r="M17" s="98">
        <v>131665601.7651</v>
      </c>
      <c r="N17" s="98">
        <v>0</v>
      </c>
      <c r="O17" s="98">
        <f t="shared" si="2"/>
        <v>131665601.7651</v>
      </c>
      <c r="P17" s="98">
        <v>5764748270.1080999</v>
      </c>
      <c r="Q17" s="98">
        <v>0</v>
      </c>
      <c r="R17" s="98">
        <f t="shared" si="3"/>
        <v>5764748270.1080999</v>
      </c>
      <c r="S17" s="109">
        <f t="shared" si="4"/>
        <v>10841747012.0404</v>
      </c>
      <c r="T17" s="110">
        <f t="shared" si="5"/>
        <v>10598663868.6604</v>
      </c>
      <c r="U17" s="95">
        <v>8</v>
      </c>
      <c r="AH17" s="92">
        <v>0</v>
      </c>
    </row>
    <row r="18" spans="1:34" ht="30" customHeight="1">
      <c r="A18" s="95">
        <v>9</v>
      </c>
      <c r="B18" s="96" t="s">
        <v>98</v>
      </c>
      <c r="C18" s="100">
        <v>18</v>
      </c>
      <c r="D18" s="98">
        <v>798489259.903</v>
      </c>
      <c r="E18" s="98">
        <v>0</v>
      </c>
      <c r="F18" s="99">
        <f t="shared" si="1"/>
        <v>798489259.903</v>
      </c>
      <c r="G18" s="98">
        <v>1271173815.95</v>
      </c>
      <c r="H18" s="98">
        <v>541305066.39999998</v>
      </c>
      <c r="I18" s="98">
        <f>2279579935.91-G18-H18</f>
        <v>467101053.56</v>
      </c>
      <c r="J18" s="98">
        <f t="shared" si="0"/>
        <v>-1481090676.007</v>
      </c>
      <c r="K18" s="98">
        <v>3049698924.494</v>
      </c>
      <c r="L18" s="98">
        <v>170157835.0212</v>
      </c>
      <c r="M18" s="98">
        <v>106565211.26019999</v>
      </c>
      <c r="N18" s="98">
        <f t="shared" si="6"/>
        <v>53282605.630099997</v>
      </c>
      <c r="O18" s="98">
        <f t="shared" si="2"/>
        <v>53282605.630099997</v>
      </c>
      <c r="P18" s="98">
        <v>4746581785.1105003</v>
      </c>
      <c r="Q18" s="98">
        <v>0</v>
      </c>
      <c r="R18" s="98">
        <f t="shared" si="3"/>
        <v>4746581785.1105003</v>
      </c>
      <c r="S18" s="109">
        <f t="shared" si="4"/>
        <v>8871493015.7889004</v>
      </c>
      <c r="T18" s="110">
        <f t="shared" si="5"/>
        <v>6538630474.2488003</v>
      </c>
      <c r="U18" s="95">
        <v>9</v>
      </c>
      <c r="AH18" s="92">
        <v>0</v>
      </c>
    </row>
    <row r="19" spans="1:34" ht="30" customHeight="1">
      <c r="A19" s="95">
        <v>10</v>
      </c>
      <c r="B19" s="96" t="s">
        <v>99</v>
      </c>
      <c r="C19" s="100">
        <v>25</v>
      </c>
      <c r="D19" s="98">
        <v>806251349.5855</v>
      </c>
      <c r="E19" s="98">
        <v>13354825388.1227</v>
      </c>
      <c r="F19" s="99">
        <f t="shared" si="1"/>
        <v>14161076737.7082</v>
      </c>
      <c r="G19" s="98">
        <v>180550545.78999999</v>
      </c>
      <c r="H19" s="98">
        <v>0</v>
      </c>
      <c r="I19" s="98">
        <f>2583205558.91-G19-H19</f>
        <v>2402655013.1199999</v>
      </c>
      <c r="J19" s="98">
        <f t="shared" si="0"/>
        <v>11577871178.798201</v>
      </c>
      <c r="K19" s="98">
        <v>25968204782.359299</v>
      </c>
      <c r="L19" s="98">
        <v>247275782.7177</v>
      </c>
      <c r="M19" s="98">
        <v>107601128.4208</v>
      </c>
      <c r="N19" s="98">
        <f t="shared" si="6"/>
        <v>53800564.2104</v>
      </c>
      <c r="O19" s="98">
        <f t="shared" si="2"/>
        <v>53800564.2104</v>
      </c>
      <c r="P19" s="98">
        <v>5932531331.7320995</v>
      </c>
      <c r="Q19" s="98">
        <v>0</v>
      </c>
      <c r="R19" s="98">
        <f t="shared" si="3"/>
        <v>5932531331.7320995</v>
      </c>
      <c r="S19" s="109">
        <f t="shared" si="4"/>
        <v>46416689762.938103</v>
      </c>
      <c r="T19" s="110">
        <f t="shared" si="5"/>
        <v>43779683639.817703</v>
      </c>
      <c r="U19" s="95">
        <v>10</v>
      </c>
      <c r="AH19" s="92">
        <v>0</v>
      </c>
    </row>
    <row r="20" spans="1:34" ht="30" customHeight="1">
      <c r="A20" s="95">
        <v>11</v>
      </c>
      <c r="B20" s="96" t="s">
        <v>100</v>
      </c>
      <c r="C20" s="100">
        <v>13</v>
      </c>
      <c r="D20" s="98">
        <v>710397561.58609998</v>
      </c>
      <c r="E20" s="98">
        <v>0</v>
      </c>
      <c r="F20" s="99">
        <f t="shared" si="1"/>
        <v>710397561.58609998</v>
      </c>
      <c r="G20" s="98">
        <v>391322556.68000001</v>
      </c>
      <c r="H20" s="98">
        <v>0</v>
      </c>
      <c r="I20" s="98">
        <f>829294921.46-G20-H20</f>
        <v>437972364.77999997</v>
      </c>
      <c r="J20" s="98">
        <f t="shared" si="0"/>
        <v>-118897359.8739</v>
      </c>
      <c r="K20" s="98">
        <v>2713247113.4295998</v>
      </c>
      <c r="L20" s="98">
        <v>151760310.18360001</v>
      </c>
      <c r="M20" s="98">
        <v>94808621.769700006</v>
      </c>
      <c r="N20" s="98">
        <v>0</v>
      </c>
      <c r="O20" s="98">
        <f t="shared" si="2"/>
        <v>94808621.769700006</v>
      </c>
      <c r="P20" s="98">
        <v>4640850632.0836</v>
      </c>
      <c r="Q20" s="98">
        <v>0</v>
      </c>
      <c r="R20" s="98">
        <f t="shared" si="3"/>
        <v>4640850632.0836</v>
      </c>
      <c r="S20" s="109">
        <f t="shared" si="4"/>
        <v>8311064239.0525999</v>
      </c>
      <c r="T20" s="110">
        <f t="shared" si="5"/>
        <v>7481769317.5925999</v>
      </c>
      <c r="U20" s="95">
        <v>11</v>
      </c>
      <c r="AH20" s="92">
        <v>0</v>
      </c>
    </row>
    <row r="21" spans="1:34" ht="30" customHeight="1">
      <c r="A21" s="95">
        <v>12</v>
      </c>
      <c r="B21" s="96" t="s">
        <v>101</v>
      </c>
      <c r="C21" s="100">
        <v>18</v>
      </c>
      <c r="D21" s="98">
        <v>742479306.85590005</v>
      </c>
      <c r="E21" s="98">
        <v>1704280494.9484999</v>
      </c>
      <c r="F21" s="99">
        <f t="shared" si="1"/>
        <v>2446759801.8044</v>
      </c>
      <c r="G21" s="98">
        <v>980208514.03999996</v>
      </c>
      <c r="H21" s="98">
        <v>510923032.41000003</v>
      </c>
      <c r="I21" s="98">
        <f>1669035609.61-G21-H21</f>
        <v>177904063.16</v>
      </c>
      <c r="J21" s="98">
        <f t="shared" si="0"/>
        <v>777724192.19439995</v>
      </c>
      <c r="K21" s="98">
        <v>4815259481.4594002</v>
      </c>
      <c r="L21" s="98">
        <v>223540065.99079999</v>
      </c>
      <c r="M21" s="98">
        <v>99090204.671200007</v>
      </c>
      <c r="N21" s="98">
        <f t="shared" si="6"/>
        <v>49545102.335600004</v>
      </c>
      <c r="O21" s="98">
        <f t="shared" si="2"/>
        <v>49545102.335600004</v>
      </c>
      <c r="P21" s="98">
        <v>5240426568.2108002</v>
      </c>
      <c r="Q21" s="98">
        <v>0</v>
      </c>
      <c r="R21" s="98">
        <f t="shared" si="3"/>
        <v>5240426568.2108002</v>
      </c>
      <c r="S21" s="109">
        <f t="shared" si="4"/>
        <v>12825076122.1366</v>
      </c>
      <c r="T21" s="110">
        <f t="shared" si="5"/>
        <v>11106495410.191</v>
      </c>
      <c r="U21" s="95">
        <v>12</v>
      </c>
      <c r="AH21" s="92">
        <v>0</v>
      </c>
    </row>
    <row r="22" spans="1:34" ht="30" customHeight="1">
      <c r="A22" s="95">
        <v>13</v>
      </c>
      <c r="B22" s="96" t="s">
        <v>102</v>
      </c>
      <c r="C22" s="100">
        <v>16</v>
      </c>
      <c r="D22" s="98">
        <v>709996688.38209999</v>
      </c>
      <c r="E22" s="98">
        <v>0</v>
      </c>
      <c r="F22" s="99">
        <f t="shared" si="1"/>
        <v>709996688.38209999</v>
      </c>
      <c r="G22" s="98">
        <v>503155133.39999998</v>
      </c>
      <c r="H22" s="98">
        <v>345000000</v>
      </c>
      <c r="I22" s="98">
        <f>1415880527-G22-H22</f>
        <v>567725393.60000002</v>
      </c>
      <c r="J22" s="98">
        <f t="shared" si="0"/>
        <v>-705883838.61790001</v>
      </c>
      <c r="K22" s="98">
        <v>2711716043.8982</v>
      </c>
      <c r="L22" s="98">
        <v>159889734.10370001</v>
      </c>
      <c r="M22" s="98">
        <v>94755121.817000002</v>
      </c>
      <c r="N22" s="98">
        <v>0</v>
      </c>
      <c r="O22" s="98">
        <f t="shared" si="2"/>
        <v>94755121.817000002</v>
      </c>
      <c r="P22" s="98">
        <v>4697739164.2883997</v>
      </c>
      <c r="Q22" s="98">
        <v>0</v>
      </c>
      <c r="R22" s="98">
        <f t="shared" si="3"/>
        <v>4697739164.2883997</v>
      </c>
      <c r="S22" s="109">
        <f t="shared" si="4"/>
        <v>8374096752.4893999</v>
      </c>
      <c r="T22" s="110">
        <f t="shared" si="5"/>
        <v>6958216225.4893999</v>
      </c>
      <c r="U22" s="95">
        <v>13</v>
      </c>
      <c r="AH22" s="92">
        <v>0</v>
      </c>
    </row>
    <row r="23" spans="1:34" ht="30" customHeight="1">
      <c r="A23" s="95">
        <v>14</v>
      </c>
      <c r="B23" s="96" t="s">
        <v>103</v>
      </c>
      <c r="C23" s="100">
        <v>17</v>
      </c>
      <c r="D23" s="98">
        <v>798558174.91729999</v>
      </c>
      <c r="E23" s="98">
        <v>0</v>
      </c>
      <c r="F23" s="99">
        <f t="shared" si="1"/>
        <v>798558174.91729999</v>
      </c>
      <c r="G23" s="98">
        <v>456084001.43000001</v>
      </c>
      <c r="H23" s="98">
        <v>0</v>
      </c>
      <c r="I23" s="98">
        <f>556842232.46-G23-H23</f>
        <v>100758231.03</v>
      </c>
      <c r="J23" s="98">
        <f t="shared" si="0"/>
        <v>241715942.45730001</v>
      </c>
      <c r="K23" s="98">
        <v>3049962134.1025</v>
      </c>
      <c r="L23" s="98">
        <v>197346033.78549999</v>
      </c>
      <c r="M23" s="98">
        <v>106574408.5575</v>
      </c>
      <c r="N23" s="98">
        <v>0</v>
      </c>
      <c r="O23" s="98">
        <f t="shared" si="2"/>
        <v>106574408.5575</v>
      </c>
      <c r="P23" s="98">
        <v>5005148501.8614998</v>
      </c>
      <c r="Q23" s="98">
        <v>0</v>
      </c>
      <c r="R23" s="98">
        <f t="shared" si="3"/>
        <v>5005148501.8614998</v>
      </c>
      <c r="S23" s="109">
        <f t="shared" si="4"/>
        <v>9157589253.2243004</v>
      </c>
      <c r="T23" s="110">
        <f t="shared" si="5"/>
        <v>8600747020.7642994</v>
      </c>
      <c r="U23" s="95">
        <v>14</v>
      </c>
      <c r="AH23" s="92">
        <v>0</v>
      </c>
    </row>
    <row r="24" spans="1:34" ht="30" customHeight="1">
      <c r="A24" s="95">
        <v>15</v>
      </c>
      <c r="B24" s="96" t="s">
        <v>104</v>
      </c>
      <c r="C24" s="100">
        <v>11</v>
      </c>
      <c r="D24" s="98">
        <v>747937433.16299999</v>
      </c>
      <c r="E24" s="98">
        <v>0</v>
      </c>
      <c r="F24" s="99">
        <f t="shared" si="1"/>
        <v>747937433.16299999</v>
      </c>
      <c r="G24" s="98">
        <v>320142025.44</v>
      </c>
      <c r="H24" s="98">
        <v>638494476.51999998</v>
      </c>
      <c r="I24" s="98">
        <f>1415209363.58-G24-H24</f>
        <v>456572861.62</v>
      </c>
      <c r="J24" s="98">
        <f t="shared" si="0"/>
        <v>-667271930.41700006</v>
      </c>
      <c r="K24" s="98">
        <v>2856624503.3614998</v>
      </c>
      <c r="L24" s="98">
        <v>152348479.18970001</v>
      </c>
      <c r="M24" s="98">
        <v>99818638.242200002</v>
      </c>
      <c r="N24" s="98">
        <f>M24</f>
        <v>99818638.242200002</v>
      </c>
      <c r="O24" s="98">
        <f t="shared" si="2"/>
        <v>0</v>
      </c>
      <c r="P24" s="98">
        <v>4665480284.5720997</v>
      </c>
      <c r="Q24" s="98">
        <v>0</v>
      </c>
      <c r="R24" s="98">
        <f t="shared" si="3"/>
        <v>4665480284.5720997</v>
      </c>
      <c r="S24" s="109">
        <f t="shared" si="4"/>
        <v>8522209338.5284996</v>
      </c>
      <c r="T24" s="110">
        <f t="shared" si="5"/>
        <v>7007181336.7062998</v>
      </c>
      <c r="U24" s="95">
        <v>15</v>
      </c>
      <c r="AH24" s="92">
        <v>0</v>
      </c>
    </row>
    <row r="25" spans="1:34" ht="30" customHeight="1">
      <c r="A25" s="95">
        <v>16</v>
      </c>
      <c r="B25" s="96" t="s">
        <v>105</v>
      </c>
      <c r="C25" s="100">
        <v>27</v>
      </c>
      <c r="D25" s="98">
        <v>825591581.93089998</v>
      </c>
      <c r="E25" s="98">
        <v>703786959.70920002</v>
      </c>
      <c r="F25" s="99">
        <f t="shared" si="1"/>
        <v>1529378541.6401</v>
      </c>
      <c r="G25" s="98">
        <v>267698102.90000001</v>
      </c>
      <c r="H25" s="98">
        <v>0</v>
      </c>
      <c r="I25" s="98">
        <f>1752004350.05-G25-H25</f>
        <v>1484306247.1500001</v>
      </c>
      <c r="J25" s="98">
        <f t="shared" si="0"/>
        <v>-222625808.40990001</v>
      </c>
      <c r="K25" s="98">
        <v>4463568910.4018002</v>
      </c>
      <c r="L25" s="98">
        <v>206309088.61379999</v>
      </c>
      <c r="M25" s="98">
        <v>110182247.6032</v>
      </c>
      <c r="N25" s="98">
        <f t="shared" ref="N25" si="7">M25/2</f>
        <v>55091123.801600002</v>
      </c>
      <c r="O25" s="98">
        <f t="shared" si="2"/>
        <v>55091123.801600002</v>
      </c>
      <c r="P25" s="98">
        <v>5217189362.1124001</v>
      </c>
      <c r="Q25" s="98">
        <v>0</v>
      </c>
      <c r="R25" s="98">
        <f t="shared" si="3"/>
        <v>5217189362.1124001</v>
      </c>
      <c r="S25" s="109">
        <f t="shared" si="4"/>
        <v>11526628150.3713</v>
      </c>
      <c r="T25" s="110">
        <f t="shared" si="5"/>
        <v>9719532676.5196991</v>
      </c>
      <c r="U25" s="95">
        <v>16</v>
      </c>
      <c r="AH25" s="92">
        <v>0</v>
      </c>
    </row>
    <row r="26" spans="1:34" ht="30" customHeight="1">
      <c r="A26" s="95">
        <v>17</v>
      </c>
      <c r="B26" s="96" t="s">
        <v>106</v>
      </c>
      <c r="C26" s="100">
        <v>27</v>
      </c>
      <c r="D26" s="98">
        <v>888000331.71710002</v>
      </c>
      <c r="E26" s="98">
        <v>0</v>
      </c>
      <c r="F26" s="99">
        <f t="shared" si="1"/>
        <v>888000331.71710002</v>
      </c>
      <c r="G26" s="98">
        <v>128870127.70999999</v>
      </c>
      <c r="H26" s="98">
        <v>0</v>
      </c>
      <c r="I26" s="98">
        <f>226711922.5-G26-H26</f>
        <v>97841794.790000007</v>
      </c>
      <c r="J26" s="98">
        <f t="shared" si="0"/>
        <v>661288409.21710002</v>
      </c>
      <c r="K26" s="98">
        <v>3391571800.1301999</v>
      </c>
      <c r="L26" s="98">
        <v>184538751.5237</v>
      </c>
      <c r="M26" s="98">
        <v>118511228.2666</v>
      </c>
      <c r="N26" s="98">
        <v>0</v>
      </c>
      <c r="O26" s="98">
        <f t="shared" si="2"/>
        <v>118511228.2666</v>
      </c>
      <c r="P26" s="98">
        <v>5713825014.9420004</v>
      </c>
      <c r="Q26" s="98">
        <v>0</v>
      </c>
      <c r="R26" s="98">
        <f t="shared" si="3"/>
        <v>5713825014.9420004</v>
      </c>
      <c r="S26" s="109">
        <f t="shared" si="4"/>
        <v>10296447126.579599</v>
      </c>
      <c r="T26" s="110">
        <f t="shared" si="5"/>
        <v>10069735204.079599</v>
      </c>
      <c r="U26" s="95">
        <v>17</v>
      </c>
      <c r="AH26" s="92">
        <v>0</v>
      </c>
    </row>
    <row r="27" spans="1:34" ht="30" customHeight="1">
      <c r="A27" s="95">
        <v>18</v>
      </c>
      <c r="B27" s="96" t="s">
        <v>107</v>
      </c>
      <c r="C27" s="100">
        <v>23</v>
      </c>
      <c r="D27" s="98">
        <v>1040395672.3171</v>
      </c>
      <c r="E27" s="98">
        <v>0</v>
      </c>
      <c r="F27" s="99">
        <f t="shared" si="1"/>
        <v>1040395672.3171</v>
      </c>
      <c r="G27" s="98">
        <v>3521762504.8299999</v>
      </c>
      <c r="H27" s="98">
        <v>0</v>
      </c>
      <c r="I27" s="98">
        <f>3986757729.15-G27-H27</f>
        <v>464995224.31999999</v>
      </c>
      <c r="J27" s="98">
        <f t="shared" si="0"/>
        <v>-2946362056.8329</v>
      </c>
      <c r="K27" s="98">
        <v>3973620839.0620999</v>
      </c>
      <c r="L27" s="98">
        <v>248074980.70039999</v>
      </c>
      <c r="M27" s="98">
        <v>138849688.00749999</v>
      </c>
      <c r="N27" s="98">
        <v>0</v>
      </c>
      <c r="O27" s="98">
        <f t="shared" si="2"/>
        <v>138849688.00749999</v>
      </c>
      <c r="P27" s="98">
        <v>6706722071.3143997</v>
      </c>
      <c r="Q27" s="98">
        <v>0</v>
      </c>
      <c r="R27" s="98">
        <f t="shared" si="3"/>
        <v>6706722071.3143997</v>
      </c>
      <c r="S27" s="109">
        <f t="shared" si="4"/>
        <v>12107663251.401501</v>
      </c>
      <c r="T27" s="110">
        <f t="shared" si="5"/>
        <v>8120905522.2515001</v>
      </c>
      <c r="U27" s="95">
        <v>18</v>
      </c>
      <c r="AH27" s="92">
        <v>0</v>
      </c>
    </row>
    <row r="28" spans="1:34" ht="30" customHeight="1">
      <c r="A28" s="95">
        <v>19</v>
      </c>
      <c r="B28" s="96" t="s">
        <v>108</v>
      </c>
      <c r="C28" s="100">
        <v>44</v>
      </c>
      <c r="D28" s="98">
        <v>1259514788.4632001</v>
      </c>
      <c r="E28" s="98">
        <v>0</v>
      </c>
      <c r="F28" s="99">
        <f t="shared" si="1"/>
        <v>1259514788.4632001</v>
      </c>
      <c r="G28" s="98">
        <v>369299267.26999998</v>
      </c>
      <c r="H28" s="98">
        <v>292615190</v>
      </c>
      <c r="I28" s="98">
        <f>1065604967.56-G28-H28</f>
        <v>403690510.29000002</v>
      </c>
      <c r="J28" s="98">
        <f t="shared" si="0"/>
        <v>193909820.9032</v>
      </c>
      <c r="K28" s="98">
        <v>4810510408.4132004</v>
      </c>
      <c r="L28" s="98">
        <v>316309699.5086</v>
      </c>
      <c r="M28" s="98">
        <v>168093005.45190001</v>
      </c>
      <c r="N28" s="98">
        <v>0</v>
      </c>
      <c r="O28" s="98">
        <f t="shared" si="2"/>
        <v>168093005.45190001</v>
      </c>
      <c r="P28" s="98">
        <v>8852793906.4468002</v>
      </c>
      <c r="Q28" s="98">
        <v>0</v>
      </c>
      <c r="R28" s="98">
        <f t="shared" si="3"/>
        <v>8852793906.4468002</v>
      </c>
      <c r="S28" s="109">
        <f t="shared" si="4"/>
        <v>15407221808.283701</v>
      </c>
      <c r="T28" s="110">
        <f t="shared" si="5"/>
        <v>14341616840.7237</v>
      </c>
      <c r="U28" s="95">
        <v>19</v>
      </c>
      <c r="AH28" s="92">
        <v>0</v>
      </c>
    </row>
    <row r="29" spans="1:34" ht="30" customHeight="1">
      <c r="A29" s="95">
        <v>20</v>
      </c>
      <c r="B29" s="96" t="s">
        <v>109</v>
      </c>
      <c r="C29" s="100">
        <v>34</v>
      </c>
      <c r="D29" s="98">
        <v>976088115.32720006</v>
      </c>
      <c r="E29" s="98">
        <v>0</v>
      </c>
      <c r="F29" s="99">
        <f t="shared" si="1"/>
        <v>976088115.32720006</v>
      </c>
      <c r="G29" s="98">
        <v>350944659.62</v>
      </c>
      <c r="H29" s="98">
        <v>850000000</v>
      </c>
      <c r="I29" s="98">
        <f>1264440717.72-G29-H29</f>
        <v>63496058.100000001</v>
      </c>
      <c r="J29" s="98">
        <f t="shared" si="0"/>
        <v>-288352602.39279997</v>
      </c>
      <c r="K29" s="98">
        <v>3728008659.6183</v>
      </c>
      <c r="L29" s="98">
        <v>218538499.7834</v>
      </c>
      <c r="M29" s="98">
        <v>130267295.3061</v>
      </c>
      <c r="N29" s="98">
        <v>0</v>
      </c>
      <c r="O29" s="98">
        <f t="shared" si="2"/>
        <v>130267295.3061</v>
      </c>
      <c r="P29" s="98">
        <v>6357034600.5556002</v>
      </c>
      <c r="Q29" s="98">
        <v>0</v>
      </c>
      <c r="R29" s="98">
        <f t="shared" si="3"/>
        <v>6357034600.5556002</v>
      </c>
      <c r="S29" s="109">
        <f t="shared" si="4"/>
        <v>11409937170.590599</v>
      </c>
      <c r="T29" s="110">
        <f t="shared" si="5"/>
        <v>10145496452.8706</v>
      </c>
      <c r="U29" s="95">
        <v>20</v>
      </c>
      <c r="AH29" s="92">
        <v>0</v>
      </c>
    </row>
    <row r="30" spans="1:34" ht="30" customHeight="1">
      <c r="A30" s="95">
        <v>21</v>
      </c>
      <c r="B30" s="96" t="s">
        <v>110</v>
      </c>
      <c r="C30" s="100">
        <v>21</v>
      </c>
      <c r="D30" s="98">
        <v>838464560.81879997</v>
      </c>
      <c r="E30" s="98">
        <v>0</v>
      </c>
      <c r="F30" s="99">
        <f t="shared" si="1"/>
        <v>838464560.81879997</v>
      </c>
      <c r="G30" s="98">
        <v>185044904.16</v>
      </c>
      <c r="H30" s="98">
        <v>0</v>
      </c>
      <c r="I30" s="98">
        <f>275307951.28-G30-H30</f>
        <v>90263047.120000005</v>
      </c>
      <c r="J30" s="98">
        <f t="shared" si="0"/>
        <v>563156609.5388</v>
      </c>
      <c r="K30" s="98">
        <v>3202378037.8292999</v>
      </c>
      <c r="L30" s="98">
        <v>168338034.37059999</v>
      </c>
      <c r="M30" s="98">
        <v>111900256.57799999</v>
      </c>
      <c r="N30" s="98">
        <f t="shared" ref="N30:N32" si="8">M30/2</f>
        <v>55950128.288999997</v>
      </c>
      <c r="O30" s="98">
        <f t="shared" si="2"/>
        <v>55950128.288999997</v>
      </c>
      <c r="P30" s="98">
        <v>4896427309.6605997</v>
      </c>
      <c r="Q30" s="98">
        <v>0</v>
      </c>
      <c r="R30" s="98">
        <f t="shared" si="3"/>
        <v>4896427309.6605997</v>
      </c>
      <c r="S30" s="109">
        <f t="shared" si="4"/>
        <v>9217508199.2572994</v>
      </c>
      <c r="T30" s="110">
        <f t="shared" si="5"/>
        <v>8886250119.6882992</v>
      </c>
      <c r="U30" s="95">
        <v>21</v>
      </c>
      <c r="AH30" s="92">
        <v>0</v>
      </c>
    </row>
    <row r="31" spans="1:34" ht="30" customHeight="1">
      <c r="A31" s="95">
        <v>22</v>
      </c>
      <c r="B31" s="96" t="s">
        <v>111</v>
      </c>
      <c r="C31" s="100">
        <v>21</v>
      </c>
      <c r="D31" s="98">
        <v>877619270.77100003</v>
      </c>
      <c r="E31" s="98">
        <v>0</v>
      </c>
      <c r="F31" s="99">
        <f t="shared" si="1"/>
        <v>877619270.77100003</v>
      </c>
      <c r="G31" s="98">
        <v>223300767.58000001</v>
      </c>
      <c r="H31" s="98">
        <v>0</v>
      </c>
      <c r="I31" s="98">
        <f>1939444405.58-G31-H31</f>
        <v>1716143638</v>
      </c>
      <c r="J31" s="98">
        <f t="shared" si="0"/>
        <v>-1061825134.809</v>
      </c>
      <c r="K31" s="98">
        <v>3351923038.4094</v>
      </c>
      <c r="L31" s="98">
        <v>176068061.58970001</v>
      </c>
      <c r="M31" s="98">
        <v>117125787.0235</v>
      </c>
      <c r="N31" s="98">
        <f t="shared" si="8"/>
        <v>58562893.511749998</v>
      </c>
      <c r="O31" s="98">
        <f t="shared" si="2"/>
        <v>58562893.511749998</v>
      </c>
      <c r="P31" s="98">
        <v>5129863025.7791996</v>
      </c>
      <c r="Q31" s="98">
        <v>0</v>
      </c>
      <c r="R31" s="98">
        <f t="shared" si="3"/>
        <v>5129863025.7791996</v>
      </c>
      <c r="S31" s="109">
        <f t="shared" si="4"/>
        <v>9652599183.5727997</v>
      </c>
      <c r="T31" s="110">
        <f t="shared" si="5"/>
        <v>7654591884.4810495</v>
      </c>
      <c r="U31" s="95">
        <v>22</v>
      </c>
      <c r="AH31" s="92">
        <v>0</v>
      </c>
    </row>
    <row r="32" spans="1:34" ht="30" customHeight="1">
      <c r="A32" s="95">
        <v>23</v>
      </c>
      <c r="B32" s="96" t="s">
        <v>112</v>
      </c>
      <c r="C32" s="100">
        <v>16</v>
      </c>
      <c r="D32" s="98">
        <v>706831248.75300002</v>
      </c>
      <c r="E32" s="98">
        <v>0</v>
      </c>
      <c r="F32" s="99">
        <f t="shared" si="1"/>
        <v>706831248.75300002</v>
      </c>
      <c r="G32" s="98">
        <v>180949931.77000001</v>
      </c>
      <c r="H32" s="98">
        <v>559212440.21000004</v>
      </c>
      <c r="I32" s="98">
        <f>1006256771.16-G32-H32</f>
        <v>266094399.18000001</v>
      </c>
      <c r="J32" s="98">
        <f t="shared" si="0"/>
        <v>-299425522.40700001</v>
      </c>
      <c r="K32" s="98">
        <v>2699626165.7732</v>
      </c>
      <c r="L32" s="98">
        <v>168081088.55309999</v>
      </c>
      <c r="M32" s="98">
        <v>94332666.863800004</v>
      </c>
      <c r="N32" s="98">
        <f t="shared" si="8"/>
        <v>47166333.431900002</v>
      </c>
      <c r="O32" s="98">
        <f t="shared" si="2"/>
        <v>47166333.431900002</v>
      </c>
      <c r="P32" s="98">
        <v>4640506148.8755999</v>
      </c>
      <c r="Q32" s="98">
        <v>0</v>
      </c>
      <c r="R32" s="98">
        <f t="shared" si="3"/>
        <v>4640506148.8755999</v>
      </c>
      <c r="S32" s="109">
        <f t="shared" si="4"/>
        <v>8309377318.8186998</v>
      </c>
      <c r="T32" s="110">
        <f t="shared" si="5"/>
        <v>7255954214.2268</v>
      </c>
      <c r="U32" s="95">
        <v>23</v>
      </c>
      <c r="AH32" s="92">
        <v>0</v>
      </c>
    </row>
    <row r="33" spans="1:34" ht="30" customHeight="1">
      <c r="A33" s="95">
        <v>24</v>
      </c>
      <c r="B33" s="96" t="s">
        <v>113</v>
      </c>
      <c r="C33" s="100">
        <v>20</v>
      </c>
      <c r="D33" s="98">
        <v>1063741947.2589999</v>
      </c>
      <c r="E33" s="98">
        <v>0</v>
      </c>
      <c r="F33" s="99">
        <f t="shared" si="1"/>
        <v>1063741947.2589999</v>
      </c>
      <c r="G33" s="98">
        <v>5215622571.0299997</v>
      </c>
      <c r="H33" s="98">
        <v>0</v>
      </c>
      <c r="I33" s="98">
        <f>5245080040.34-G33-H33</f>
        <v>29457469.310000401</v>
      </c>
      <c r="J33" s="98">
        <f t="shared" si="0"/>
        <v>-4181338093.0809999</v>
      </c>
      <c r="K33" s="98">
        <v>4062788111.7605</v>
      </c>
      <c r="L33" s="98">
        <v>720382592.99430001</v>
      </c>
      <c r="M33" s="98">
        <v>141965447.78819999</v>
      </c>
      <c r="N33" s="98">
        <v>0</v>
      </c>
      <c r="O33" s="98">
        <f t="shared" si="2"/>
        <v>141965447.78819999</v>
      </c>
      <c r="P33" s="98">
        <v>33517867756.639999</v>
      </c>
      <c r="Q33" s="98">
        <v>7667853446.5</v>
      </c>
      <c r="R33" s="98">
        <f t="shared" si="3"/>
        <v>25850014310.139999</v>
      </c>
      <c r="S33" s="109">
        <f t="shared" si="4"/>
        <v>39506745856.442001</v>
      </c>
      <c r="T33" s="110">
        <f t="shared" si="5"/>
        <v>26593812369.602001</v>
      </c>
      <c r="U33" s="95">
        <v>24</v>
      </c>
      <c r="AH33" s="92">
        <v>0</v>
      </c>
    </row>
    <row r="34" spans="1:34" ht="30" customHeight="1">
      <c r="A34" s="95">
        <v>25</v>
      </c>
      <c r="B34" s="96" t="s">
        <v>114</v>
      </c>
      <c r="C34" s="100">
        <v>13</v>
      </c>
      <c r="D34" s="98">
        <v>732278692.5151</v>
      </c>
      <c r="E34" s="98">
        <v>0</v>
      </c>
      <c r="F34" s="99">
        <f t="shared" si="1"/>
        <v>732278692.5151</v>
      </c>
      <c r="G34" s="98">
        <v>176651403.47999999</v>
      </c>
      <c r="H34" s="98">
        <v>0</v>
      </c>
      <c r="I34" s="98">
        <f>236490291.85-G34-H34</f>
        <v>59838888.369999997</v>
      </c>
      <c r="J34" s="98">
        <f t="shared" si="0"/>
        <v>495788400.66509998</v>
      </c>
      <c r="K34" s="98">
        <v>2796818508.5808001</v>
      </c>
      <c r="L34" s="98">
        <v>153776970.06810001</v>
      </c>
      <c r="M34" s="98">
        <v>97728845.568800002</v>
      </c>
      <c r="N34" s="98">
        <v>0</v>
      </c>
      <c r="O34" s="98">
        <f t="shared" si="2"/>
        <v>97728845.568800002</v>
      </c>
      <c r="P34" s="98">
        <v>4418543115.0042</v>
      </c>
      <c r="Q34" s="98">
        <v>0</v>
      </c>
      <c r="R34" s="98">
        <f t="shared" si="3"/>
        <v>4418543115.0042</v>
      </c>
      <c r="S34" s="109">
        <f t="shared" si="4"/>
        <v>8199146131.7370005</v>
      </c>
      <c r="T34" s="110">
        <f t="shared" si="5"/>
        <v>7962655839.8870001</v>
      </c>
      <c r="U34" s="95">
        <v>25</v>
      </c>
      <c r="AH34" s="92">
        <v>0</v>
      </c>
    </row>
    <row r="35" spans="1:34" ht="30" customHeight="1">
      <c r="A35" s="95">
        <v>26</v>
      </c>
      <c r="B35" s="96" t="s">
        <v>115</v>
      </c>
      <c r="C35" s="100">
        <v>25</v>
      </c>
      <c r="D35" s="98">
        <v>940579376.54680002</v>
      </c>
      <c r="E35" s="98">
        <v>0</v>
      </c>
      <c r="F35" s="99">
        <f t="shared" si="1"/>
        <v>940579376.54680002</v>
      </c>
      <c r="G35" s="98">
        <v>293659460.60000002</v>
      </c>
      <c r="H35" s="98">
        <v>514281002.97000003</v>
      </c>
      <c r="I35" s="98">
        <f>1367965679.21-G35-H35</f>
        <v>560025215.63999999</v>
      </c>
      <c r="J35" s="98">
        <f t="shared" si="0"/>
        <v>-427386302.66320002</v>
      </c>
      <c r="K35" s="98">
        <v>3592388848.6722002</v>
      </c>
      <c r="L35" s="98">
        <v>192385836.84940001</v>
      </c>
      <c r="M35" s="98">
        <v>125528350.8522</v>
      </c>
      <c r="N35" s="98">
        <f t="shared" ref="N35:N37" si="9">M35/2</f>
        <v>62764175.426100001</v>
      </c>
      <c r="O35" s="98">
        <f t="shared" si="2"/>
        <v>62764175.426100001</v>
      </c>
      <c r="P35" s="98">
        <v>5730098716.1487999</v>
      </c>
      <c r="Q35" s="98">
        <v>0</v>
      </c>
      <c r="R35" s="98">
        <f t="shared" si="3"/>
        <v>5730098716.1487999</v>
      </c>
      <c r="S35" s="109">
        <f t="shared" si="4"/>
        <v>10580981129.069401</v>
      </c>
      <c r="T35" s="110">
        <f t="shared" si="5"/>
        <v>9150251274.4333</v>
      </c>
      <c r="U35" s="95">
        <v>26</v>
      </c>
      <c r="AH35" s="92">
        <v>0</v>
      </c>
    </row>
    <row r="36" spans="1:34" ht="30" customHeight="1">
      <c r="A36" s="95">
        <v>27</v>
      </c>
      <c r="B36" s="96" t="s">
        <v>116</v>
      </c>
      <c r="C36" s="100">
        <v>20</v>
      </c>
      <c r="D36" s="98">
        <v>737717327.65649998</v>
      </c>
      <c r="E36" s="98">
        <v>0</v>
      </c>
      <c r="F36" s="99">
        <f t="shared" si="1"/>
        <v>737717327.65649998</v>
      </c>
      <c r="G36" s="98">
        <v>663748019.01999998</v>
      </c>
      <c r="H36" s="98">
        <v>500000000</v>
      </c>
      <c r="I36" s="98">
        <f>2796079010.37-G36-H36</f>
        <v>1632330991.3499999</v>
      </c>
      <c r="J36" s="98">
        <f t="shared" si="0"/>
        <v>-2058361682.7135</v>
      </c>
      <c r="K36" s="98">
        <v>2817590484.5704002</v>
      </c>
      <c r="L36" s="98">
        <v>228280707.49419999</v>
      </c>
      <c r="M36" s="98">
        <v>98454677.877000004</v>
      </c>
      <c r="N36" s="98">
        <v>0</v>
      </c>
      <c r="O36" s="98">
        <f t="shared" si="2"/>
        <v>98454677.877000004</v>
      </c>
      <c r="P36" s="98">
        <v>5252976173.6064997</v>
      </c>
      <c r="Q36" s="98">
        <v>0</v>
      </c>
      <c r="R36" s="98">
        <f t="shared" si="3"/>
        <v>5252976173.6064997</v>
      </c>
      <c r="S36" s="109">
        <f t="shared" si="4"/>
        <v>9135019371.2045994</v>
      </c>
      <c r="T36" s="110">
        <f t="shared" si="5"/>
        <v>6338940360.8346004</v>
      </c>
      <c r="U36" s="95">
        <v>27</v>
      </c>
      <c r="AH36" s="92">
        <v>0</v>
      </c>
    </row>
    <row r="37" spans="1:34" ht="30" customHeight="1">
      <c r="A37" s="95">
        <v>28</v>
      </c>
      <c r="B37" s="96" t="s">
        <v>117</v>
      </c>
      <c r="C37" s="100">
        <v>18</v>
      </c>
      <c r="D37" s="98">
        <v>739178828.30200005</v>
      </c>
      <c r="E37" s="98">
        <v>1203436805.9855001</v>
      </c>
      <c r="F37" s="99">
        <f t="shared" si="1"/>
        <v>1942615634.2874999</v>
      </c>
      <c r="G37" s="98">
        <v>283742257.04000002</v>
      </c>
      <c r="H37" s="98">
        <v>644248762.91999996</v>
      </c>
      <c r="I37" s="98">
        <f>1069557237.13-G37-H37</f>
        <v>141566217.16999999</v>
      </c>
      <c r="J37" s="98">
        <f t="shared" si="0"/>
        <v>873058397.15750003</v>
      </c>
      <c r="K37" s="98">
        <v>4851653092.0028</v>
      </c>
      <c r="L37" s="98">
        <v>191920351.9948</v>
      </c>
      <c r="M37" s="98">
        <v>98649727.620199993</v>
      </c>
      <c r="N37" s="98">
        <f t="shared" si="9"/>
        <v>49324863.810099997</v>
      </c>
      <c r="O37" s="98">
        <f t="shared" si="2"/>
        <v>49324863.810099997</v>
      </c>
      <c r="P37" s="98">
        <v>5051767614.0956001</v>
      </c>
      <c r="Q37" s="98">
        <v>0</v>
      </c>
      <c r="R37" s="98">
        <f t="shared" si="3"/>
        <v>5051767614.0956001</v>
      </c>
      <c r="S37" s="109">
        <f t="shared" si="4"/>
        <v>12136606420.0009</v>
      </c>
      <c r="T37" s="110">
        <f t="shared" si="5"/>
        <v>11017724319.060801</v>
      </c>
      <c r="U37" s="95">
        <v>28</v>
      </c>
      <c r="AH37" s="92">
        <v>0</v>
      </c>
    </row>
    <row r="38" spans="1:34" ht="30" customHeight="1">
      <c r="A38" s="95">
        <v>29</v>
      </c>
      <c r="B38" s="96" t="s">
        <v>118</v>
      </c>
      <c r="C38" s="100">
        <v>30</v>
      </c>
      <c r="D38" s="98">
        <v>724193502.69319999</v>
      </c>
      <c r="E38" s="98">
        <v>0</v>
      </c>
      <c r="F38" s="99">
        <f t="shared" si="1"/>
        <v>724193502.69319999</v>
      </c>
      <c r="G38" s="98">
        <v>474585243.06999999</v>
      </c>
      <c r="H38" s="98">
        <v>0</v>
      </c>
      <c r="I38" s="98">
        <f>1636910776.39-G38-H38</f>
        <v>1162325533.3199999</v>
      </c>
      <c r="J38" s="98">
        <f t="shared" si="0"/>
        <v>-912717273.69679999</v>
      </c>
      <c r="K38" s="98">
        <v>2765938450.5201998</v>
      </c>
      <c r="L38" s="98">
        <v>191568913.41389999</v>
      </c>
      <c r="M38" s="98">
        <v>96649807.935200006</v>
      </c>
      <c r="N38" s="98">
        <v>0</v>
      </c>
      <c r="O38" s="98">
        <f t="shared" si="2"/>
        <v>96649807.935200006</v>
      </c>
      <c r="P38" s="98">
        <v>5001831814.0328999</v>
      </c>
      <c r="Q38" s="98">
        <v>0</v>
      </c>
      <c r="R38" s="98">
        <f t="shared" si="3"/>
        <v>5001831814.0328999</v>
      </c>
      <c r="S38" s="109">
        <f t="shared" si="4"/>
        <v>8780182488.5953999</v>
      </c>
      <c r="T38" s="110">
        <f t="shared" si="5"/>
        <v>7143271712.2054005</v>
      </c>
      <c r="U38" s="95">
        <v>29</v>
      </c>
      <c r="AH38" s="92">
        <v>0</v>
      </c>
    </row>
    <row r="39" spans="1:34" ht="30" customHeight="1">
      <c r="A39" s="95">
        <v>30</v>
      </c>
      <c r="B39" s="96" t="s">
        <v>119</v>
      </c>
      <c r="C39" s="100">
        <v>33</v>
      </c>
      <c r="D39" s="98">
        <v>890615718.71099997</v>
      </c>
      <c r="E39" s="98">
        <v>0</v>
      </c>
      <c r="F39" s="99">
        <f t="shared" si="1"/>
        <v>890615718.71099997</v>
      </c>
      <c r="G39" s="98">
        <v>900023578.00999999</v>
      </c>
      <c r="H39" s="98">
        <v>0</v>
      </c>
      <c r="I39" s="98">
        <f>2290129520.34-G39-H39</f>
        <v>1390105942.3299999</v>
      </c>
      <c r="J39" s="98">
        <f t="shared" si="0"/>
        <v>-1399513801.6289999</v>
      </c>
      <c r="K39" s="98">
        <v>3401560842.3105998</v>
      </c>
      <c r="L39" s="98">
        <v>295050681.9641</v>
      </c>
      <c r="M39" s="98">
        <v>118860273.9975</v>
      </c>
      <c r="N39" s="98">
        <v>0</v>
      </c>
      <c r="O39" s="98">
        <f t="shared" si="2"/>
        <v>118860273.9975</v>
      </c>
      <c r="P39" s="98">
        <v>8765664485.0377998</v>
      </c>
      <c r="Q39" s="98">
        <v>0</v>
      </c>
      <c r="R39" s="98">
        <f t="shared" si="3"/>
        <v>8765664485.0377998</v>
      </c>
      <c r="S39" s="109">
        <f t="shared" si="4"/>
        <v>13471752002.021</v>
      </c>
      <c r="T39" s="110">
        <f t="shared" si="5"/>
        <v>11181622481.681</v>
      </c>
      <c r="U39" s="95">
        <v>30</v>
      </c>
      <c r="AH39" s="92">
        <v>0</v>
      </c>
    </row>
    <row r="40" spans="1:34" ht="30" customHeight="1">
      <c r="A40" s="95">
        <v>31</v>
      </c>
      <c r="B40" s="96" t="s">
        <v>120</v>
      </c>
      <c r="C40" s="100">
        <v>17</v>
      </c>
      <c r="D40" s="98">
        <v>829192583.37</v>
      </c>
      <c r="E40" s="98">
        <v>0</v>
      </c>
      <c r="F40" s="99">
        <f t="shared" si="1"/>
        <v>829192583.37</v>
      </c>
      <c r="G40" s="98">
        <v>116812785.36</v>
      </c>
      <c r="H40" s="98">
        <v>1031399422.965</v>
      </c>
      <c r="I40" s="98">
        <f>1810681222.15-G40-H40</f>
        <v>662469013.82500005</v>
      </c>
      <c r="J40" s="98">
        <f t="shared" si="0"/>
        <v>-981488638.77999997</v>
      </c>
      <c r="K40" s="98">
        <v>3166965238.8450999</v>
      </c>
      <c r="L40" s="98">
        <v>181676506.96970001</v>
      </c>
      <c r="M40" s="98">
        <v>110662831.9998</v>
      </c>
      <c r="N40" s="98">
        <f t="shared" ref="N40:N41" si="10">M40/2</f>
        <v>55331415.999899998</v>
      </c>
      <c r="O40" s="98">
        <f t="shared" si="2"/>
        <v>55331415.999899998</v>
      </c>
      <c r="P40" s="98">
        <v>5067546261.5066996</v>
      </c>
      <c r="Q40" s="98">
        <v>0</v>
      </c>
      <c r="R40" s="98">
        <f t="shared" si="3"/>
        <v>5067546261.5066996</v>
      </c>
      <c r="S40" s="109">
        <f t="shared" si="4"/>
        <v>9356043422.6912994</v>
      </c>
      <c r="T40" s="110">
        <f t="shared" si="5"/>
        <v>7490030784.5414</v>
      </c>
      <c r="U40" s="95">
        <v>31</v>
      </c>
      <c r="AH40" s="92">
        <v>0</v>
      </c>
    </row>
    <row r="41" spans="1:34" ht="30" customHeight="1">
      <c r="A41" s="95">
        <v>32</v>
      </c>
      <c r="B41" s="96" t="s">
        <v>121</v>
      </c>
      <c r="C41" s="100">
        <v>23</v>
      </c>
      <c r="D41" s="98">
        <v>856359732.27499998</v>
      </c>
      <c r="E41" s="98">
        <v>7195313787.5691004</v>
      </c>
      <c r="F41" s="99">
        <f t="shared" si="1"/>
        <v>8051673519.8441</v>
      </c>
      <c r="G41" s="98">
        <v>685382623.52999997</v>
      </c>
      <c r="H41" s="98">
        <v>0</v>
      </c>
      <c r="I41" s="98">
        <f>2020329655.87-G41-H41</f>
        <v>1334947032.3399999</v>
      </c>
      <c r="J41" s="98">
        <f t="shared" si="0"/>
        <v>6031343863.9741001</v>
      </c>
      <c r="K41" s="98">
        <v>13504335640.1583</v>
      </c>
      <c r="L41" s="98">
        <v>262646073.29719999</v>
      </c>
      <c r="M41" s="98">
        <v>114288520.0432</v>
      </c>
      <c r="N41" s="98">
        <f t="shared" si="10"/>
        <v>57144260.021600001</v>
      </c>
      <c r="O41" s="98">
        <f t="shared" si="2"/>
        <v>57144260.021600001</v>
      </c>
      <c r="P41" s="98">
        <v>12637951215.1819</v>
      </c>
      <c r="Q41" s="98">
        <v>0</v>
      </c>
      <c r="R41" s="98">
        <f t="shared" si="3"/>
        <v>12637951215.1819</v>
      </c>
      <c r="S41" s="109">
        <f t="shared" si="4"/>
        <v>34570894968.524696</v>
      </c>
      <c r="T41" s="110">
        <f t="shared" si="5"/>
        <v>32493421052.633099</v>
      </c>
      <c r="U41" s="95">
        <v>32</v>
      </c>
      <c r="AH41" s="92">
        <v>0</v>
      </c>
    </row>
    <row r="42" spans="1:34" ht="30" customHeight="1">
      <c r="A42" s="95">
        <v>33</v>
      </c>
      <c r="B42" s="96" t="s">
        <v>122</v>
      </c>
      <c r="C42" s="100">
        <v>23</v>
      </c>
      <c r="D42" s="98">
        <v>875121903.72060001</v>
      </c>
      <c r="E42" s="98">
        <v>0</v>
      </c>
      <c r="F42" s="99">
        <f t="shared" si="1"/>
        <v>875121903.72060001</v>
      </c>
      <c r="G42" s="98">
        <v>133736905.02</v>
      </c>
      <c r="H42" s="98">
        <v>206017834</v>
      </c>
      <c r="I42" s="98">
        <f>1096483196.3-G42-H42</f>
        <v>756728457.27999997</v>
      </c>
      <c r="J42" s="98">
        <f t="shared" si="0"/>
        <v>-221361292.5794</v>
      </c>
      <c r="K42" s="98">
        <v>3342384754.0644002</v>
      </c>
      <c r="L42" s="98">
        <v>180142404.4323</v>
      </c>
      <c r="M42" s="98">
        <v>116792492.0617</v>
      </c>
      <c r="N42" s="98">
        <v>0</v>
      </c>
      <c r="O42" s="98">
        <f t="shared" si="2"/>
        <v>116792492.0617</v>
      </c>
      <c r="P42" s="98">
        <v>5205237352.0743999</v>
      </c>
      <c r="Q42" s="98">
        <v>0</v>
      </c>
      <c r="R42" s="98">
        <f t="shared" si="3"/>
        <v>5205237352.0743999</v>
      </c>
      <c r="S42" s="109">
        <f t="shared" si="4"/>
        <v>9719678906.3533993</v>
      </c>
      <c r="T42" s="110">
        <f t="shared" si="5"/>
        <v>8623195710.0534</v>
      </c>
      <c r="U42" s="95">
        <v>33</v>
      </c>
      <c r="AH42" s="92">
        <v>0</v>
      </c>
    </row>
    <row r="43" spans="1:34" ht="30" customHeight="1">
      <c r="A43" s="95">
        <v>34</v>
      </c>
      <c r="B43" s="96" t="s">
        <v>123</v>
      </c>
      <c r="C43" s="100">
        <v>16</v>
      </c>
      <c r="D43" s="98">
        <v>764893107.24590003</v>
      </c>
      <c r="E43" s="98">
        <v>0</v>
      </c>
      <c r="F43" s="99">
        <f t="shared" si="1"/>
        <v>764893107.24590003</v>
      </c>
      <c r="G43" s="98">
        <v>213379743.84</v>
      </c>
      <c r="H43" s="98">
        <v>0</v>
      </c>
      <c r="I43" s="98">
        <f>460461283.36-G43-H43</f>
        <v>247081539.52000001</v>
      </c>
      <c r="J43" s="98">
        <f t="shared" si="0"/>
        <v>304431823.88590002</v>
      </c>
      <c r="K43" s="98">
        <v>2921383922.9484</v>
      </c>
      <c r="L43" s="98">
        <v>152560977.15329999</v>
      </c>
      <c r="M43" s="98">
        <v>102081517.75920001</v>
      </c>
      <c r="N43" s="98">
        <f>M43</f>
        <v>102081517.75920001</v>
      </c>
      <c r="O43" s="98">
        <f t="shared" si="2"/>
        <v>0</v>
      </c>
      <c r="P43" s="98">
        <v>4673027776.7460003</v>
      </c>
      <c r="Q43" s="98">
        <v>0</v>
      </c>
      <c r="R43" s="98">
        <f t="shared" si="3"/>
        <v>4673027776.7460003</v>
      </c>
      <c r="S43" s="109">
        <f t="shared" si="4"/>
        <v>8613947301.8528004</v>
      </c>
      <c r="T43" s="110">
        <f t="shared" si="5"/>
        <v>8051404500.7335997</v>
      </c>
      <c r="U43" s="95">
        <v>34</v>
      </c>
      <c r="AH43" s="92">
        <v>0</v>
      </c>
    </row>
    <row r="44" spans="1:34" ht="30" customHeight="1">
      <c r="A44" s="95">
        <v>35</v>
      </c>
      <c r="B44" s="96" t="s">
        <v>124</v>
      </c>
      <c r="C44" s="100">
        <v>17</v>
      </c>
      <c r="D44" s="98">
        <v>788506604.63320005</v>
      </c>
      <c r="E44" s="98">
        <v>0</v>
      </c>
      <c r="F44" s="99">
        <f t="shared" si="1"/>
        <v>788506604.63320005</v>
      </c>
      <c r="G44" s="98">
        <v>120948343.53</v>
      </c>
      <c r="H44" s="98">
        <v>0</v>
      </c>
      <c r="I44" s="98">
        <f>805148785.45-G44-H44</f>
        <v>684200441.91999996</v>
      </c>
      <c r="J44" s="98">
        <f t="shared" si="0"/>
        <v>-16642180.8167999</v>
      </c>
      <c r="K44" s="98">
        <v>3011571807.9955001</v>
      </c>
      <c r="L44" s="98">
        <v>152777366.38530001</v>
      </c>
      <c r="M44" s="98">
        <v>105232940.6574</v>
      </c>
      <c r="N44" s="98">
        <v>0</v>
      </c>
      <c r="O44" s="98">
        <f t="shared" si="2"/>
        <v>105232940.6574</v>
      </c>
      <c r="P44" s="98">
        <v>4619445518.8818998</v>
      </c>
      <c r="Q44" s="98">
        <v>0</v>
      </c>
      <c r="R44" s="98">
        <f t="shared" si="3"/>
        <v>4619445518.8818998</v>
      </c>
      <c r="S44" s="109">
        <f t="shared" si="4"/>
        <v>8677534238.5533009</v>
      </c>
      <c r="T44" s="110">
        <f t="shared" si="5"/>
        <v>7872385453.1033001</v>
      </c>
      <c r="U44" s="95">
        <v>35</v>
      </c>
      <c r="AH44" s="92">
        <v>0</v>
      </c>
    </row>
    <row r="45" spans="1:34" ht="30" customHeight="1">
      <c r="A45" s="95">
        <v>36</v>
      </c>
      <c r="B45" s="96" t="s">
        <v>125</v>
      </c>
      <c r="C45" s="100">
        <v>14</v>
      </c>
      <c r="D45" s="98">
        <v>790185893.46130002</v>
      </c>
      <c r="E45" s="98">
        <v>0</v>
      </c>
      <c r="F45" s="99">
        <f t="shared" si="1"/>
        <v>790185893.46130002</v>
      </c>
      <c r="G45" s="98">
        <v>123080488.28</v>
      </c>
      <c r="H45" s="98">
        <v>422213140</v>
      </c>
      <c r="I45" s="98">
        <f>1044836860.93-G45-H45</f>
        <v>499543232.64999998</v>
      </c>
      <c r="J45" s="98">
        <f t="shared" si="0"/>
        <v>-254650967.46869999</v>
      </c>
      <c r="K45" s="98">
        <v>3017985576.5823002</v>
      </c>
      <c r="L45" s="98">
        <v>166699004.87979999</v>
      </c>
      <c r="M45" s="98">
        <v>105457056.0936</v>
      </c>
      <c r="N45" s="98">
        <v>0</v>
      </c>
      <c r="O45" s="98">
        <f t="shared" si="2"/>
        <v>105457056.0936</v>
      </c>
      <c r="P45" s="98">
        <v>4981603750.5789003</v>
      </c>
      <c r="Q45" s="98">
        <v>0</v>
      </c>
      <c r="R45" s="98">
        <f t="shared" si="3"/>
        <v>4981603750.5789003</v>
      </c>
      <c r="S45" s="109">
        <f t="shared" si="4"/>
        <v>9061931281.5958996</v>
      </c>
      <c r="T45" s="110">
        <f t="shared" si="5"/>
        <v>8017094420.6659002</v>
      </c>
      <c r="U45" s="95">
        <v>36</v>
      </c>
      <c r="AH45" s="92">
        <v>0</v>
      </c>
    </row>
    <row r="46" spans="1:34" ht="30" customHeight="1">
      <c r="A46" s="95">
        <v>37</v>
      </c>
      <c r="B46" s="96" t="s">
        <v>126</v>
      </c>
      <c r="C46" s="100"/>
      <c r="D46" s="98">
        <v>0</v>
      </c>
      <c r="E46" s="98">
        <v>269400995.29500002</v>
      </c>
      <c r="F46" s="99">
        <f t="shared" si="1"/>
        <v>269400995.29500002</v>
      </c>
      <c r="G46" s="98">
        <v>0</v>
      </c>
      <c r="H46" s="98">
        <v>0</v>
      </c>
      <c r="I46" s="98">
        <v>0</v>
      </c>
      <c r="J46" s="98">
        <f t="shared" si="0"/>
        <v>269400995.29500002</v>
      </c>
      <c r="K46" s="98">
        <v>21132050.969999999</v>
      </c>
      <c r="L46" s="98">
        <v>0</v>
      </c>
      <c r="M46" s="98">
        <v>0</v>
      </c>
      <c r="N46" s="98">
        <v>0</v>
      </c>
      <c r="O46" s="98">
        <v>0</v>
      </c>
      <c r="P46" s="98">
        <v>0</v>
      </c>
      <c r="Q46" s="98">
        <v>0</v>
      </c>
      <c r="R46" s="98">
        <f t="shared" si="3"/>
        <v>0</v>
      </c>
      <c r="S46" s="109">
        <f t="shared" si="4"/>
        <v>290533046.26499999</v>
      </c>
      <c r="T46" s="110">
        <f t="shared" si="5"/>
        <v>290533046.26499999</v>
      </c>
      <c r="U46" s="95"/>
      <c r="AH46" s="92"/>
    </row>
    <row r="47" spans="1:34" ht="30" customHeight="1">
      <c r="A47" s="95"/>
      <c r="B47" s="164" t="s">
        <v>27</v>
      </c>
      <c r="C47" s="164"/>
      <c r="D47" s="101">
        <f>SUM(D10:D46)</f>
        <v>30111099190.432499</v>
      </c>
      <c r="E47" s="101">
        <f>SUM(E10:E46)</f>
        <v>41370742955.768204</v>
      </c>
      <c r="F47" s="101">
        <f t="shared" ref="F47:T47" si="11">SUM(F10:F46)</f>
        <v>71481842146.200699</v>
      </c>
      <c r="G47" s="101">
        <f t="shared" si="11"/>
        <v>21702845545.41</v>
      </c>
      <c r="H47" s="101">
        <f t="shared" si="11"/>
        <v>8014533240.7950001</v>
      </c>
      <c r="I47" s="101">
        <f t="shared" si="11"/>
        <v>23275451659.275002</v>
      </c>
      <c r="J47" s="101">
        <f t="shared" si="11"/>
        <v>18489011700.720699</v>
      </c>
      <c r="K47" s="101">
        <f t="shared" si="11"/>
        <v>180136005765.02399</v>
      </c>
      <c r="L47" s="101">
        <f t="shared" si="11"/>
        <v>7573066552.7951002</v>
      </c>
      <c r="M47" s="101">
        <f t="shared" si="11"/>
        <v>4018583351.8906002</v>
      </c>
      <c r="N47" s="101">
        <f t="shared" si="11"/>
        <v>1009060583.9311</v>
      </c>
      <c r="O47" s="101">
        <f t="shared" si="11"/>
        <v>3009522767.9594998</v>
      </c>
      <c r="P47" s="101">
        <f t="shared" si="11"/>
        <v>231712669523.46301</v>
      </c>
      <c r="Q47" s="101">
        <f t="shared" si="11"/>
        <v>7667853446.5</v>
      </c>
      <c r="R47" s="101">
        <f t="shared" si="11"/>
        <v>224044816076.96301</v>
      </c>
      <c r="S47" s="101">
        <f t="shared" si="11"/>
        <v>494922167339.37402</v>
      </c>
      <c r="T47" s="101">
        <f t="shared" si="11"/>
        <v>433252422863.46301</v>
      </c>
      <c r="U47" s="101"/>
    </row>
    <row r="48" spans="1:34">
      <c r="B48" s="102"/>
      <c r="C48" s="83"/>
      <c r="D48" s="84"/>
      <c r="E48" s="103"/>
      <c r="F48" s="83"/>
      <c r="G48" s="84"/>
      <c r="H48" s="84"/>
      <c r="I48" s="84"/>
      <c r="J48" s="106"/>
      <c r="K48" s="107"/>
      <c r="L48" s="107"/>
      <c r="M48" s="103"/>
      <c r="N48" s="103"/>
      <c r="O48" s="103"/>
      <c r="P48" s="103"/>
      <c r="Q48" s="103"/>
      <c r="R48" s="103"/>
      <c r="S48" s="92"/>
    </row>
    <row r="49" spans="1:20">
      <c r="B49" s="83"/>
      <c r="C49" s="83"/>
      <c r="D49" s="83"/>
      <c r="E49" s="83"/>
      <c r="F49" s="83"/>
      <c r="G49" s="83"/>
      <c r="H49" s="83"/>
      <c r="I49" s="84"/>
      <c r="J49" s="84"/>
      <c r="K49" s="84"/>
      <c r="L49" s="84"/>
      <c r="M49" s="108"/>
      <c r="N49" s="102"/>
      <c r="O49" s="102"/>
      <c r="P49" s="102"/>
      <c r="Q49" s="102"/>
      <c r="R49" s="102"/>
    </row>
    <row r="50" spans="1:20">
      <c r="D50" s="28"/>
      <c r="E50" s="28"/>
      <c r="F50" s="87"/>
      <c r="I50" s="92"/>
      <c r="J50" s="87"/>
      <c r="K50" s="87"/>
      <c r="L50" s="87"/>
      <c r="M50" s="28"/>
      <c r="N50" s="87"/>
      <c r="Q50" s="87"/>
      <c r="T50" s="92"/>
    </row>
    <row r="51" spans="1:20">
      <c r="C51" s="104"/>
      <c r="D51" s="28"/>
      <c r="E51" s="92"/>
      <c r="I51" s="92"/>
      <c r="J51" s="28"/>
      <c r="K51" s="28"/>
      <c r="L51" s="28"/>
      <c r="T51" s="87"/>
    </row>
    <row r="52" spans="1:20">
      <c r="C52" s="104"/>
      <c r="D52" s="87"/>
      <c r="J52" s="92"/>
      <c r="K52" s="92"/>
      <c r="L52" s="92"/>
      <c r="T52" s="87"/>
    </row>
    <row r="53" spans="1:20">
      <c r="K53" s="87">
        <f>K49-K52</f>
        <v>0</v>
      </c>
    </row>
    <row r="55" spans="1:20" ht="21">
      <c r="A55" s="105" t="s">
        <v>60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A5:U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topLeftCell="A402" zoomScale="98" zoomScaleNormal="98" workbookViewId="0">
      <selection activeCell="A414" sqref="A414"/>
    </sheetView>
  </sheetViews>
  <sheetFormatPr defaultColWidth="9.109375" defaultRowHeight="13.2"/>
  <cols>
    <col min="1" max="1" width="9.33203125" style="17" customWidth="1"/>
    <col min="2" max="2" width="13.88671875" style="56" customWidth="1"/>
    <col min="3" max="3" width="6.109375" style="17" customWidth="1"/>
    <col min="4" max="4" width="20.6640625" style="17" customWidth="1"/>
    <col min="5" max="11" width="19.88671875" style="17" customWidth="1"/>
    <col min="12" max="12" width="18.44140625" style="17" customWidth="1"/>
    <col min="13" max="13" width="19.6640625" style="17" customWidth="1"/>
    <col min="14" max="14" width="0.6640625" style="17" customWidth="1"/>
    <col min="15" max="15" width="4.6640625" style="17" customWidth="1"/>
    <col min="16" max="16" width="9.44140625" style="17" customWidth="1"/>
    <col min="17" max="17" width="17.88671875" style="56" customWidth="1"/>
    <col min="18" max="18" width="18.6640625" style="17" customWidth="1"/>
    <col min="19" max="22" width="21.88671875" style="17" customWidth="1"/>
    <col min="23" max="25" width="18.5546875" style="17" customWidth="1"/>
    <col min="26" max="26" width="22.109375" style="17" customWidth="1"/>
    <col min="27" max="27" width="20.6640625" style="17" customWidth="1"/>
    <col min="28" max="16384" width="9.109375" style="17"/>
  </cols>
  <sheetData>
    <row r="1" spans="1:27" ht="24.6">
      <c r="A1" s="157" t="s">
        <v>127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7" ht="24.6">
      <c r="A2" s="157" t="s">
        <v>66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45" customHeight="1">
      <c r="B3" s="171" t="s">
        <v>128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7">
      <c r="N4" s="17">
        <v>0</v>
      </c>
    </row>
    <row r="5" spans="1:27" ht="61.5" customHeight="1">
      <c r="A5" s="57" t="s">
        <v>21</v>
      </c>
      <c r="B5" s="58" t="s">
        <v>129</v>
      </c>
      <c r="C5" s="58" t="s">
        <v>21</v>
      </c>
      <c r="D5" s="58" t="s">
        <v>130</v>
      </c>
      <c r="E5" s="58" t="s">
        <v>54</v>
      </c>
      <c r="F5" s="58" t="s">
        <v>131</v>
      </c>
      <c r="G5" s="58" t="s">
        <v>24</v>
      </c>
      <c r="H5" s="58" t="s">
        <v>25</v>
      </c>
      <c r="I5" s="58" t="s">
        <v>79</v>
      </c>
      <c r="J5" s="58" t="s">
        <v>80</v>
      </c>
      <c r="K5" s="58" t="s">
        <v>81</v>
      </c>
      <c r="L5" s="58" t="s">
        <v>26</v>
      </c>
      <c r="M5" s="61" t="s">
        <v>132</v>
      </c>
      <c r="N5" s="67"/>
      <c r="O5" s="59"/>
      <c r="P5" s="58" t="s">
        <v>21</v>
      </c>
      <c r="Q5" s="71" t="s">
        <v>133</v>
      </c>
      <c r="R5" s="58" t="s">
        <v>130</v>
      </c>
      <c r="S5" s="58" t="s">
        <v>54</v>
      </c>
      <c r="T5" s="58" t="s">
        <v>131</v>
      </c>
      <c r="U5" s="58" t="s">
        <v>24</v>
      </c>
      <c r="V5" s="58" t="s">
        <v>25</v>
      </c>
      <c r="W5" s="58" t="s">
        <v>79</v>
      </c>
      <c r="X5" s="58" t="s">
        <v>80</v>
      </c>
      <c r="Y5" s="58" t="s">
        <v>81</v>
      </c>
      <c r="Z5" s="58" t="s">
        <v>26</v>
      </c>
      <c r="AA5" s="58" t="s">
        <v>132</v>
      </c>
    </row>
    <row r="6" spans="1:27" ht="15.6">
      <c r="A6" s="59"/>
      <c r="B6" s="60"/>
      <c r="C6" s="59"/>
      <c r="D6" s="61"/>
      <c r="E6" s="144" t="s">
        <v>28</v>
      </c>
      <c r="F6" s="144" t="s">
        <v>28</v>
      </c>
      <c r="G6" s="144" t="s">
        <v>28</v>
      </c>
      <c r="H6" s="144" t="s">
        <v>28</v>
      </c>
      <c r="I6" s="144" t="s">
        <v>28</v>
      </c>
      <c r="J6" s="144" t="s">
        <v>28</v>
      </c>
      <c r="K6" s="144" t="s">
        <v>28</v>
      </c>
      <c r="L6" s="144" t="s">
        <v>28</v>
      </c>
      <c r="M6" s="144" t="s">
        <v>28</v>
      </c>
      <c r="N6" s="67"/>
      <c r="O6" s="59"/>
      <c r="P6" s="61"/>
      <c r="Q6" s="62"/>
      <c r="R6" s="61"/>
      <c r="S6" s="144" t="s">
        <v>28</v>
      </c>
      <c r="T6" s="144" t="s">
        <v>28</v>
      </c>
      <c r="U6" s="144" t="s">
        <v>28</v>
      </c>
      <c r="V6" s="144" t="s">
        <v>28</v>
      </c>
      <c r="W6" s="144" t="s">
        <v>28</v>
      </c>
      <c r="X6" s="144" t="s">
        <v>28</v>
      </c>
      <c r="Y6" s="144" t="s">
        <v>28</v>
      </c>
      <c r="Z6" s="144" t="s">
        <v>28</v>
      </c>
      <c r="AA6" s="144" t="s">
        <v>28</v>
      </c>
    </row>
    <row r="7" spans="1:27" ht="24.9" customHeight="1">
      <c r="A7" s="179">
        <v>1</v>
      </c>
      <c r="B7" s="180" t="s">
        <v>90</v>
      </c>
      <c r="C7" s="59">
        <v>1</v>
      </c>
      <c r="D7" s="63" t="s">
        <v>134</v>
      </c>
      <c r="E7" s="63">
        <v>24629849.075399999</v>
      </c>
      <c r="F7" s="63">
        <v>0</v>
      </c>
      <c r="G7" s="63">
        <v>94069673.829899997</v>
      </c>
      <c r="H7" s="63">
        <v>6166556.9292000001</v>
      </c>
      <c r="I7" s="63">
        <v>3560985.6872</v>
      </c>
      <c r="J7" s="63">
        <f>I7/2</f>
        <v>1780492.8436</v>
      </c>
      <c r="K7" s="63">
        <f t="shared" ref="K7:K23" si="0">I7-J7</f>
        <v>1780492.8436</v>
      </c>
      <c r="L7" s="63">
        <v>145174698.45159999</v>
      </c>
      <c r="M7" s="68">
        <f>E7+F7+G7+H7+K7+L7</f>
        <v>271821271.12970001</v>
      </c>
      <c r="N7" s="67"/>
      <c r="O7" s="179">
        <v>19</v>
      </c>
      <c r="P7" s="69">
        <v>26</v>
      </c>
      <c r="Q7" s="183" t="s">
        <v>108</v>
      </c>
      <c r="R7" s="63" t="s">
        <v>135</v>
      </c>
      <c r="S7" s="63">
        <v>26073957.744399998</v>
      </c>
      <c r="T7" s="63">
        <v>0</v>
      </c>
      <c r="U7" s="63">
        <v>99585210.325800002</v>
      </c>
      <c r="V7" s="63">
        <v>5541211.2956999997</v>
      </c>
      <c r="W7" s="63">
        <v>3769775.0421000002</v>
      </c>
      <c r="X7" s="63">
        <v>0</v>
      </c>
      <c r="Y7" s="63">
        <f t="shared" ref="Y7:Y25" si="1">W7-X7</f>
        <v>3769775.0421000002</v>
      </c>
      <c r="Z7" s="63">
        <v>157507081.6358</v>
      </c>
      <c r="AA7" s="68">
        <f>S7+T7+U7+V7+Y7+Z7</f>
        <v>292477236.0438</v>
      </c>
    </row>
    <row r="8" spans="1:27" ht="24.9" customHeight="1">
      <c r="A8" s="179"/>
      <c r="B8" s="181"/>
      <c r="C8" s="59">
        <v>2</v>
      </c>
      <c r="D8" s="63" t="s">
        <v>136</v>
      </c>
      <c r="E8" s="63">
        <v>41091694.6316</v>
      </c>
      <c r="F8" s="63">
        <v>0</v>
      </c>
      <c r="G8" s="63">
        <v>156942996.25139999</v>
      </c>
      <c r="H8" s="63">
        <v>9761004.6688999999</v>
      </c>
      <c r="I8" s="63">
        <v>5941040.7264</v>
      </c>
      <c r="J8" s="63">
        <f t="shared" ref="J8:J23" si="2">I8/2</f>
        <v>2970520.3632</v>
      </c>
      <c r="K8" s="63">
        <f t="shared" si="0"/>
        <v>2970520.3632</v>
      </c>
      <c r="L8" s="63">
        <v>255153803.403</v>
      </c>
      <c r="M8" s="68">
        <f t="shared" ref="M8:M71" si="3">E8+F8+G8+H8+K8+L8</f>
        <v>465920019.31809998</v>
      </c>
      <c r="N8" s="67"/>
      <c r="O8" s="179"/>
      <c r="P8" s="69">
        <v>27</v>
      </c>
      <c r="Q8" s="184"/>
      <c r="R8" s="63" t="s">
        <v>137</v>
      </c>
      <c r="S8" s="63">
        <v>25535105.450800002</v>
      </c>
      <c r="T8" s="63">
        <v>0</v>
      </c>
      <c r="U8" s="63">
        <v>97527152.261999995</v>
      </c>
      <c r="V8" s="63">
        <v>5922772.8465</v>
      </c>
      <c r="W8" s="63">
        <v>3691867.7313999999</v>
      </c>
      <c r="X8" s="63">
        <v>0</v>
      </c>
      <c r="Y8" s="63">
        <f t="shared" si="1"/>
        <v>3691867.7313999999</v>
      </c>
      <c r="Z8" s="63">
        <v>169181697.84240001</v>
      </c>
      <c r="AA8" s="68">
        <f t="shared" ref="AA8:AA71" si="4">S8+T8+U8+V8+Y8+Z8</f>
        <v>301858596.13309997</v>
      </c>
    </row>
    <row r="9" spans="1:27" ht="24.9" customHeight="1">
      <c r="A9" s="179"/>
      <c r="B9" s="181"/>
      <c r="C9" s="59">
        <v>3</v>
      </c>
      <c r="D9" s="63" t="s">
        <v>138</v>
      </c>
      <c r="E9" s="63">
        <v>28912531.3631</v>
      </c>
      <c r="F9" s="63">
        <v>0</v>
      </c>
      <c r="G9" s="63">
        <v>110426677.26459999</v>
      </c>
      <c r="H9" s="63">
        <v>6879142.9798999997</v>
      </c>
      <c r="I9" s="63">
        <v>4180176.2588</v>
      </c>
      <c r="J9" s="63">
        <f t="shared" si="2"/>
        <v>2090088.1294</v>
      </c>
      <c r="K9" s="63">
        <f t="shared" si="0"/>
        <v>2090088.1294</v>
      </c>
      <c r="L9" s="63">
        <v>166977651.70910001</v>
      </c>
      <c r="M9" s="68">
        <f t="shared" si="3"/>
        <v>315286091.4461</v>
      </c>
      <c r="N9" s="67"/>
      <c r="O9" s="179"/>
      <c r="P9" s="69">
        <v>28</v>
      </c>
      <c r="Q9" s="184"/>
      <c r="R9" s="63" t="s">
        <v>139</v>
      </c>
      <c r="S9" s="63">
        <v>25558220.402399998</v>
      </c>
      <c r="T9" s="63">
        <v>0</v>
      </c>
      <c r="U9" s="63">
        <v>97615436.033399999</v>
      </c>
      <c r="V9" s="63">
        <v>5832128.8285999997</v>
      </c>
      <c r="W9" s="63">
        <v>3695209.6930999998</v>
      </c>
      <c r="X9" s="63">
        <v>0</v>
      </c>
      <c r="Y9" s="63">
        <f t="shared" si="1"/>
        <v>3695209.6930999998</v>
      </c>
      <c r="Z9" s="63">
        <v>166408268.18759999</v>
      </c>
      <c r="AA9" s="68">
        <f t="shared" si="4"/>
        <v>299109263.1451</v>
      </c>
    </row>
    <row r="10" spans="1:27" ht="24.9" customHeight="1">
      <c r="A10" s="179"/>
      <c r="B10" s="181"/>
      <c r="C10" s="59">
        <v>4</v>
      </c>
      <c r="D10" s="63" t="s">
        <v>140</v>
      </c>
      <c r="E10" s="63">
        <v>29458738.0623</v>
      </c>
      <c r="F10" s="63">
        <v>0</v>
      </c>
      <c r="G10" s="63">
        <v>112512824.2762</v>
      </c>
      <c r="H10" s="63">
        <v>7128022.0487000002</v>
      </c>
      <c r="I10" s="63">
        <v>4259146.8701999998</v>
      </c>
      <c r="J10" s="63">
        <f t="shared" si="2"/>
        <v>2129573.4350999999</v>
      </c>
      <c r="K10" s="63">
        <f t="shared" si="0"/>
        <v>2129573.4350999999</v>
      </c>
      <c r="L10" s="63">
        <v>174592589.86250001</v>
      </c>
      <c r="M10" s="68">
        <f t="shared" si="3"/>
        <v>325821747.68480003</v>
      </c>
      <c r="N10" s="67"/>
      <c r="O10" s="179"/>
      <c r="P10" s="69">
        <v>29</v>
      </c>
      <c r="Q10" s="184"/>
      <c r="R10" s="63" t="s">
        <v>141</v>
      </c>
      <c r="S10" s="63">
        <v>30290732.5977</v>
      </c>
      <c r="T10" s="63">
        <v>0</v>
      </c>
      <c r="U10" s="63">
        <v>115690491.11130001</v>
      </c>
      <c r="V10" s="63">
        <v>6806694.0425000004</v>
      </c>
      <c r="W10" s="63">
        <v>4379436.7111999998</v>
      </c>
      <c r="X10" s="63">
        <v>0</v>
      </c>
      <c r="Y10" s="63">
        <f t="shared" si="1"/>
        <v>4379436.7111999998</v>
      </c>
      <c r="Z10" s="63">
        <v>196226982.4102</v>
      </c>
      <c r="AA10" s="68">
        <f t="shared" si="4"/>
        <v>353394336.87290001</v>
      </c>
    </row>
    <row r="11" spans="1:27" ht="24.9" customHeight="1">
      <c r="A11" s="179"/>
      <c r="B11" s="181"/>
      <c r="C11" s="59">
        <v>5</v>
      </c>
      <c r="D11" s="63" t="s">
        <v>142</v>
      </c>
      <c r="E11" s="63">
        <v>26813221.162300002</v>
      </c>
      <c r="F11" s="63">
        <v>0</v>
      </c>
      <c r="G11" s="63">
        <v>102408705.84890001</v>
      </c>
      <c r="H11" s="63">
        <v>6513147.0225999998</v>
      </c>
      <c r="I11" s="63">
        <v>3876657.8103999998</v>
      </c>
      <c r="J11" s="63">
        <f t="shared" si="2"/>
        <v>1938328.9051999999</v>
      </c>
      <c r="K11" s="63">
        <f t="shared" si="0"/>
        <v>1938328.9051999999</v>
      </c>
      <c r="L11" s="63">
        <v>155779295.04460001</v>
      </c>
      <c r="M11" s="68">
        <f t="shared" si="3"/>
        <v>293452697.98360002</v>
      </c>
      <c r="N11" s="67"/>
      <c r="O11" s="179"/>
      <c r="P11" s="69">
        <v>30</v>
      </c>
      <c r="Q11" s="184"/>
      <c r="R11" s="63" t="s">
        <v>143</v>
      </c>
      <c r="S11" s="63">
        <v>30527696.323199999</v>
      </c>
      <c r="T11" s="63">
        <v>0</v>
      </c>
      <c r="U11" s="63">
        <v>116595535.2432</v>
      </c>
      <c r="V11" s="63">
        <v>6708926.2092000004</v>
      </c>
      <c r="W11" s="63">
        <v>4413696.9469999997</v>
      </c>
      <c r="X11" s="63">
        <v>0</v>
      </c>
      <c r="Y11" s="63">
        <f t="shared" si="1"/>
        <v>4413696.9469999997</v>
      </c>
      <c r="Z11" s="63">
        <v>193235585.79710001</v>
      </c>
      <c r="AA11" s="68">
        <f t="shared" si="4"/>
        <v>351481440.51969999</v>
      </c>
    </row>
    <row r="12" spans="1:27" ht="24.9" customHeight="1">
      <c r="A12" s="179"/>
      <c r="B12" s="181"/>
      <c r="C12" s="59">
        <v>6</v>
      </c>
      <c r="D12" s="63" t="s">
        <v>144</v>
      </c>
      <c r="E12" s="63">
        <v>27691126.788199998</v>
      </c>
      <c r="F12" s="63">
        <v>0</v>
      </c>
      <c r="G12" s="63">
        <v>105761722.5739</v>
      </c>
      <c r="H12" s="63">
        <v>6691992.2827000003</v>
      </c>
      <c r="I12" s="63">
        <v>4003585.4808</v>
      </c>
      <c r="J12" s="63">
        <f t="shared" si="2"/>
        <v>2001792.7404</v>
      </c>
      <c r="K12" s="63">
        <f t="shared" si="0"/>
        <v>2001792.7404</v>
      </c>
      <c r="L12" s="63">
        <v>161251412.89309999</v>
      </c>
      <c r="M12" s="68">
        <f t="shared" si="3"/>
        <v>303398047.27829999</v>
      </c>
      <c r="N12" s="67"/>
      <c r="O12" s="179"/>
      <c r="P12" s="69">
        <v>31</v>
      </c>
      <c r="Q12" s="184"/>
      <c r="R12" s="63" t="s">
        <v>114</v>
      </c>
      <c r="S12" s="63">
        <v>52781577.917599998</v>
      </c>
      <c r="T12" s="63">
        <v>0</v>
      </c>
      <c r="U12" s="63">
        <v>201590590.49599999</v>
      </c>
      <c r="V12" s="63">
        <v>11059055.106000001</v>
      </c>
      <c r="W12" s="63">
        <v>7631165.0524000004</v>
      </c>
      <c r="X12" s="63">
        <v>0</v>
      </c>
      <c r="Y12" s="63">
        <f t="shared" si="1"/>
        <v>7631165.0524000004</v>
      </c>
      <c r="Z12" s="63">
        <v>326336222.43159997</v>
      </c>
      <c r="AA12" s="68">
        <f t="shared" si="4"/>
        <v>599398611.0036</v>
      </c>
    </row>
    <row r="13" spans="1:27" ht="24.9" customHeight="1">
      <c r="A13" s="179"/>
      <c r="B13" s="181"/>
      <c r="C13" s="59">
        <v>7</v>
      </c>
      <c r="D13" s="63" t="s">
        <v>145</v>
      </c>
      <c r="E13" s="63">
        <v>26867809.9267</v>
      </c>
      <c r="F13" s="63">
        <v>0</v>
      </c>
      <c r="G13" s="63">
        <v>102617198.69230001</v>
      </c>
      <c r="H13" s="63">
        <v>6476437.2178999996</v>
      </c>
      <c r="I13" s="63">
        <v>3884550.2585999998</v>
      </c>
      <c r="J13" s="63">
        <f t="shared" si="2"/>
        <v>1942275.1292999999</v>
      </c>
      <c r="K13" s="63">
        <f t="shared" si="0"/>
        <v>1942275.1292999999</v>
      </c>
      <c r="L13" s="63">
        <v>154656087.3215</v>
      </c>
      <c r="M13" s="68">
        <f t="shared" si="3"/>
        <v>292559808.2877</v>
      </c>
      <c r="N13" s="67"/>
      <c r="O13" s="179"/>
      <c r="P13" s="69">
        <v>32</v>
      </c>
      <c r="Q13" s="184"/>
      <c r="R13" s="63" t="s">
        <v>146</v>
      </c>
      <c r="S13" s="63">
        <v>26437126.951400001</v>
      </c>
      <c r="T13" s="63">
        <v>0</v>
      </c>
      <c r="U13" s="63">
        <v>100972275.6197</v>
      </c>
      <c r="V13" s="63">
        <v>5932293.9905000003</v>
      </c>
      <c r="W13" s="63">
        <v>3822282.0770999999</v>
      </c>
      <c r="X13" s="63">
        <v>0</v>
      </c>
      <c r="Y13" s="63">
        <f t="shared" si="1"/>
        <v>3822282.0770999999</v>
      </c>
      <c r="Z13" s="63">
        <v>169473015.7229</v>
      </c>
      <c r="AA13" s="68">
        <f t="shared" si="4"/>
        <v>306636994.36159998</v>
      </c>
    </row>
    <row r="14" spans="1:27" ht="24.9" customHeight="1">
      <c r="A14" s="179"/>
      <c r="B14" s="181"/>
      <c r="C14" s="59">
        <v>8</v>
      </c>
      <c r="D14" s="63" t="s">
        <v>147</v>
      </c>
      <c r="E14" s="63">
        <v>26197790.045000002</v>
      </c>
      <c r="F14" s="63">
        <v>0</v>
      </c>
      <c r="G14" s="63">
        <v>100058167.51289999</v>
      </c>
      <c r="H14" s="63">
        <v>6245566.5181</v>
      </c>
      <c r="I14" s="63">
        <v>3787678.7267999998</v>
      </c>
      <c r="J14" s="63">
        <f t="shared" si="2"/>
        <v>1893839.3633999999</v>
      </c>
      <c r="K14" s="63">
        <f t="shared" si="0"/>
        <v>1893839.3633999999</v>
      </c>
      <c r="L14" s="63">
        <v>147592150.17120001</v>
      </c>
      <c r="M14" s="68">
        <f t="shared" si="3"/>
        <v>281987513.61059999</v>
      </c>
      <c r="N14" s="67"/>
      <c r="O14" s="179"/>
      <c r="P14" s="69">
        <v>33</v>
      </c>
      <c r="Q14" s="184"/>
      <c r="R14" s="63" t="s">
        <v>148</v>
      </c>
      <c r="S14" s="63">
        <v>26164059.141600002</v>
      </c>
      <c r="T14" s="63">
        <v>0</v>
      </c>
      <c r="U14" s="63">
        <v>99929337.853</v>
      </c>
      <c r="V14" s="63">
        <v>5470450.3351999996</v>
      </c>
      <c r="W14" s="63">
        <v>3782801.9098999999</v>
      </c>
      <c r="X14" s="63">
        <v>0</v>
      </c>
      <c r="Y14" s="63">
        <f t="shared" si="1"/>
        <v>3782801.9098999999</v>
      </c>
      <c r="Z14" s="63">
        <v>155342012.71000001</v>
      </c>
      <c r="AA14" s="68">
        <f t="shared" si="4"/>
        <v>290688661.9497</v>
      </c>
    </row>
    <row r="15" spans="1:27" ht="24.9" customHeight="1">
      <c r="A15" s="179"/>
      <c r="B15" s="181"/>
      <c r="C15" s="59">
        <v>9</v>
      </c>
      <c r="D15" s="63" t="s">
        <v>149</v>
      </c>
      <c r="E15" s="63">
        <v>28263684.751699999</v>
      </c>
      <c r="F15" s="63">
        <v>0</v>
      </c>
      <c r="G15" s="63">
        <v>107948513.9226</v>
      </c>
      <c r="H15" s="63">
        <v>6807813.932</v>
      </c>
      <c r="I15" s="63">
        <v>4086365.9602999999</v>
      </c>
      <c r="J15" s="63">
        <f t="shared" si="2"/>
        <v>2043182.98015</v>
      </c>
      <c r="K15" s="63">
        <f t="shared" si="0"/>
        <v>2043182.98015</v>
      </c>
      <c r="L15" s="63">
        <v>164795201.04820001</v>
      </c>
      <c r="M15" s="68">
        <f t="shared" si="3"/>
        <v>309858396.63464999</v>
      </c>
      <c r="N15" s="67"/>
      <c r="O15" s="179"/>
      <c r="P15" s="69">
        <v>34</v>
      </c>
      <c r="Q15" s="184"/>
      <c r="R15" s="63" t="s">
        <v>150</v>
      </c>
      <c r="S15" s="63">
        <v>31319041.4483</v>
      </c>
      <c r="T15" s="63">
        <v>0</v>
      </c>
      <c r="U15" s="63">
        <v>119617948.3152</v>
      </c>
      <c r="V15" s="63">
        <v>6867399.8569</v>
      </c>
      <c r="W15" s="63">
        <v>4528109.693</v>
      </c>
      <c r="X15" s="63">
        <v>0</v>
      </c>
      <c r="Y15" s="63">
        <f t="shared" si="1"/>
        <v>4528109.693</v>
      </c>
      <c r="Z15" s="63">
        <v>198084394.62439999</v>
      </c>
      <c r="AA15" s="68">
        <f t="shared" si="4"/>
        <v>360416893.93779999</v>
      </c>
    </row>
    <row r="16" spans="1:27" ht="24.9" customHeight="1">
      <c r="A16" s="179"/>
      <c r="B16" s="181"/>
      <c r="C16" s="59">
        <v>10</v>
      </c>
      <c r="D16" s="63" t="s">
        <v>151</v>
      </c>
      <c r="E16" s="63">
        <v>28681921.106600001</v>
      </c>
      <c r="F16" s="63">
        <v>0</v>
      </c>
      <c r="G16" s="63">
        <v>109545899.167</v>
      </c>
      <c r="H16" s="63">
        <v>7006769.4844000004</v>
      </c>
      <c r="I16" s="63">
        <v>4146834.6082000001</v>
      </c>
      <c r="J16" s="63">
        <f t="shared" si="2"/>
        <v>2073417.3041000001</v>
      </c>
      <c r="K16" s="63">
        <f t="shared" si="0"/>
        <v>2073417.3041000001</v>
      </c>
      <c r="L16" s="63">
        <v>170882632.3197</v>
      </c>
      <c r="M16" s="68">
        <f t="shared" si="3"/>
        <v>318190639.3818</v>
      </c>
      <c r="N16" s="67"/>
      <c r="O16" s="179"/>
      <c r="P16" s="69">
        <v>35</v>
      </c>
      <c r="Q16" s="184"/>
      <c r="R16" s="63" t="s">
        <v>152</v>
      </c>
      <c r="S16" s="63">
        <v>25841227.909200002</v>
      </c>
      <c r="T16" s="63">
        <v>0</v>
      </c>
      <c r="U16" s="63">
        <v>98696336.844999999</v>
      </c>
      <c r="V16" s="63">
        <v>5877394.0288000004</v>
      </c>
      <c r="W16" s="63">
        <v>3736126.9426000002</v>
      </c>
      <c r="X16" s="63">
        <v>0</v>
      </c>
      <c r="Y16" s="63">
        <f t="shared" si="1"/>
        <v>3736126.9426000002</v>
      </c>
      <c r="Z16" s="63">
        <v>167793244.84150001</v>
      </c>
      <c r="AA16" s="68">
        <f t="shared" si="4"/>
        <v>301944330.56709999</v>
      </c>
    </row>
    <row r="17" spans="1:27" ht="24.9" customHeight="1">
      <c r="A17" s="179"/>
      <c r="B17" s="181"/>
      <c r="C17" s="59">
        <v>11</v>
      </c>
      <c r="D17" s="63" t="s">
        <v>153</v>
      </c>
      <c r="E17" s="63">
        <v>31365974.9562</v>
      </c>
      <c r="F17" s="63">
        <v>0</v>
      </c>
      <c r="G17" s="63">
        <v>119797203.1603</v>
      </c>
      <c r="H17" s="63">
        <v>7730569.5794000002</v>
      </c>
      <c r="I17" s="63">
        <v>4534895.3435000004</v>
      </c>
      <c r="J17" s="63">
        <f t="shared" si="2"/>
        <v>2267447.6717500002</v>
      </c>
      <c r="K17" s="63">
        <f t="shared" si="0"/>
        <v>2267447.6717500002</v>
      </c>
      <c r="L17" s="63">
        <v>193028701.02829999</v>
      </c>
      <c r="M17" s="68">
        <f t="shared" si="3"/>
        <v>354189896.39595002</v>
      </c>
      <c r="N17" s="67"/>
      <c r="O17" s="179"/>
      <c r="P17" s="69">
        <v>36</v>
      </c>
      <c r="Q17" s="184"/>
      <c r="R17" s="63" t="s">
        <v>154</v>
      </c>
      <c r="S17" s="63">
        <v>32706797.815000001</v>
      </c>
      <c r="T17" s="63">
        <v>0</v>
      </c>
      <c r="U17" s="63">
        <v>124918256.4237</v>
      </c>
      <c r="V17" s="63">
        <v>7161884.9782999996</v>
      </c>
      <c r="W17" s="63">
        <v>4728751.6271000002</v>
      </c>
      <c r="X17" s="63">
        <v>0</v>
      </c>
      <c r="Y17" s="63">
        <f t="shared" si="1"/>
        <v>4728751.6271000002</v>
      </c>
      <c r="Z17" s="63">
        <v>207094738.47279999</v>
      </c>
      <c r="AA17" s="68">
        <f t="shared" si="4"/>
        <v>376610429.31690001</v>
      </c>
    </row>
    <row r="18" spans="1:27" ht="24.9" customHeight="1">
      <c r="A18" s="179"/>
      <c r="B18" s="181"/>
      <c r="C18" s="59">
        <v>12</v>
      </c>
      <c r="D18" s="63" t="s">
        <v>155</v>
      </c>
      <c r="E18" s="63">
        <v>30199858.000399999</v>
      </c>
      <c r="F18" s="63">
        <v>0</v>
      </c>
      <c r="G18" s="63">
        <v>115343410.4737</v>
      </c>
      <c r="H18" s="63">
        <v>7440708.6889000004</v>
      </c>
      <c r="I18" s="63">
        <v>4366298.0542000001</v>
      </c>
      <c r="J18" s="63">
        <f t="shared" si="2"/>
        <v>2183149.0271000001</v>
      </c>
      <c r="K18" s="63">
        <f t="shared" si="0"/>
        <v>2183149.0271000001</v>
      </c>
      <c r="L18" s="63">
        <v>184159844.5038</v>
      </c>
      <c r="M18" s="68">
        <f t="shared" si="3"/>
        <v>339326970.69389999</v>
      </c>
      <c r="N18" s="67"/>
      <c r="O18" s="179"/>
      <c r="P18" s="69">
        <v>37</v>
      </c>
      <c r="Q18" s="184"/>
      <c r="R18" s="63" t="s">
        <v>156</v>
      </c>
      <c r="S18" s="63">
        <v>28721811.777800001</v>
      </c>
      <c r="T18" s="63">
        <v>0</v>
      </c>
      <c r="U18" s="63">
        <v>109698255.0509</v>
      </c>
      <c r="V18" s="63">
        <v>6583367.5427000001</v>
      </c>
      <c r="W18" s="63">
        <v>4152602.0048000002</v>
      </c>
      <c r="X18" s="63">
        <v>0</v>
      </c>
      <c r="Y18" s="63">
        <f t="shared" si="1"/>
        <v>4152602.0048000002</v>
      </c>
      <c r="Z18" s="63">
        <v>189393874.7022</v>
      </c>
      <c r="AA18" s="68">
        <f t="shared" si="4"/>
        <v>338549911.07840002</v>
      </c>
    </row>
    <row r="19" spans="1:27" ht="24.9" customHeight="1">
      <c r="A19" s="179"/>
      <c r="B19" s="181"/>
      <c r="C19" s="59">
        <v>13</v>
      </c>
      <c r="D19" s="63" t="s">
        <v>157</v>
      </c>
      <c r="E19" s="63">
        <v>23061277.7062</v>
      </c>
      <c r="F19" s="63">
        <v>0</v>
      </c>
      <c r="G19" s="63">
        <v>88078772.439300001</v>
      </c>
      <c r="H19" s="63">
        <v>5883990.2803999996</v>
      </c>
      <c r="I19" s="63">
        <v>3334201.5044</v>
      </c>
      <c r="J19" s="63">
        <f t="shared" si="2"/>
        <v>1667100.7522</v>
      </c>
      <c r="K19" s="63">
        <f t="shared" si="0"/>
        <v>1667100.7522</v>
      </c>
      <c r="L19" s="63">
        <v>136529023.40599999</v>
      </c>
      <c r="M19" s="68">
        <f t="shared" si="3"/>
        <v>255220164.58410001</v>
      </c>
      <c r="N19" s="67"/>
      <c r="O19" s="179"/>
      <c r="P19" s="69">
        <v>38</v>
      </c>
      <c r="Q19" s="184"/>
      <c r="R19" s="63" t="s">
        <v>158</v>
      </c>
      <c r="S19" s="63">
        <v>29866480.3061</v>
      </c>
      <c r="T19" s="63">
        <v>0</v>
      </c>
      <c r="U19" s="63">
        <v>114070128.9822</v>
      </c>
      <c r="V19" s="63">
        <v>6794968.7194999997</v>
      </c>
      <c r="W19" s="63">
        <v>4318098.2786999997</v>
      </c>
      <c r="X19" s="63">
        <v>0</v>
      </c>
      <c r="Y19" s="63">
        <f t="shared" si="1"/>
        <v>4318098.2786999997</v>
      </c>
      <c r="Z19" s="63">
        <v>195868223.39739999</v>
      </c>
      <c r="AA19" s="68">
        <f t="shared" si="4"/>
        <v>350917899.6839</v>
      </c>
    </row>
    <row r="20" spans="1:27" ht="24.9" customHeight="1">
      <c r="A20" s="179"/>
      <c r="B20" s="181"/>
      <c r="C20" s="59">
        <v>14</v>
      </c>
      <c r="D20" s="63" t="s">
        <v>159</v>
      </c>
      <c r="E20" s="63">
        <v>21789757.484000001</v>
      </c>
      <c r="F20" s="63">
        <v>0</v>
      </c>
      <c r="G20" s="63">
        <v>83222409.243100002</v>
      </c>
      <c r="H20" s="63">
        <v>5614114.7029999997</v>
      </c>
      <c r="I20" s="63">
        <v>3150365.0018000002</v>
      </c>
      <c r="J20" s="63">
        <f t="shared" si="2"/>
        <v>1575182.5009000001</v>
      </c>
      <c r="K20" s="63">
        <f t="shared" si="0"/>
        <v>1575182.5009000001</v>
      </c>
      <c r="L20" s="63">
        <v>128271656.3228</v>
      </c>
      <c r="M20" s="68">
        <f t="shared" si="3"/>
        <v>240473120.2538</v>
      </c>
      <c r="N20" s="67"/>
      <c r="O20" s="179"/>
      <c r="P20" s="69">
        <v>39</v>
      </c>
      <c r="Q20" s="184"/>
      <c r="R20" s="63" t="s">
        <v>160</v>
      </c>
      <c r="S20" s="63">
        <v>23512491.7984</v>
      </c>
      <c r="T20" s="63">
        <v>0</v>
      </c>
      <c r="U20" s="63">
        <v>89802110.749200001</v>
      </c>
      <c r="V20" s="63">
        <v>5390281.8481000001</v>
      </c>
      <c r="W20" s="63">
        <v>3399438.0765</v>
      </c>
      <c r="X20" s="63">
        <v>0</v>
      </c>
      <c r="Y20" s="63">
        <f t="shared" si="1"/>
        <v>3399438.0765</v>
      </c>
      <c r="Z20" s="63">
        <v>152889102.2507</v>
      </c>
      <c r="AA20" s="68">
        <f t="shared" si="4"/>
        <v>274993424.72289997</v>
      </c>
    </row>
    <row r="21" spans="1:27" ht="24.9" customHeight="1">
      <c r="A21" s="179"/>
      <c r="B21" s="181"/>
      <c r="C21" s="59">
        <v>15</v>
      </c>
      <c r="D21" s="63" t="s">
        <v>161</v>
      </c>
      <c r="E21" s="63">
        <v>22689520.073899999</v>
      </c>
      <c r="F21" s="63">
        <v>0</v>
      </c>
      <c r="G21" s="63">
        <v>86658905.061700001</v>
      </c>
      <c r="H21" s="63">
        <v>5951444.9726</v>
      </c>
      <c r="I21" s="63">
        <v>3280452.7540000002</v>
      </c>
      <c r="J21" s="63">
        <f t="shared" si="2"/>
        <v>1640226.3770000001</v>
      </c>
      <c r="K21" s="63">
        <f t="shared" si="0"/>
        <v>1640226.3770000001</v>
      </c>
      <c r="L21" s="63">
        <v>138592930.63339999</v>
      </c>
      <c r="M21" s="68">
        <f t="shared" si="3"/>
        <v>255533027.11860001</v>
      </c>
      <c r="N21" s="67"/>
      <c r="O21" s="179"/>
      <c r="P21" s="69">
        <v>40</v>
      </c>
      <c r="Q21" s="184"/>
      <c r="R21" s="63" t="s">
        <v>162</v>
      </c>
      <c r="S21" s="63">
        <v>25923357.2064</v>
      </c>
      <c r="T21" s="63">
        <v>0</v>
      </c>
      <c r="U21" s="63">
        <v>99010016.241500005</v>
      </c>
      <c r="V21" s="63">
        <v>6071373.1359999999</v>
      </c>
      <c r="W21" s="63">
        <v>3748001.2034</v>
      </c>
      <c r="X21" s="63">
        <v>0</v>
      </c>
      <c r="Y21" s="63">
        <f t="shared" si="1"/>
        <v>3748001.2034</v>
      </c>
      <c r="Z21" s="63">
        <v>173728412.11340001</v>
      </c>
      <c r="AA21" s="68">
        <f t="shared" si="4"/>
        <v>308481159.90069997</v>
      </c>
    </row>
    <row r="22" spans="1:27" ht="24.9" customHeight="1">
      <c r="A22" s="179"/>
      <c r="B22" s="181"/>
      <c r="C22" s="59">
        <v>16</v>
      </c>
      <c r="D22" s="63" t="s">
        <v>163</v>
      </c>
      <c r="E22" s="63">
        <v>33822757.592500001</v>
      </c>
      <c r="F22" s="63">
        <v>0</v>
      </c>
      <c r="G22" s="63">
        <v>129180481.9844</v>
      </c>
      <c r="H22" s="63">
        <v>7452388.5648999996</v>
      </c>
      <c r="I22" s="63">
        <v>4890097.1873000003</v>
      </c>
      <c r="J22" s="63">
        <f t="shared" si="2"/>
        <v>2445048.5936500002</v>
      </c>
      <c r="K22" s="63">
        <f t="shared" si="0"/>
        <v>2445048.5936500002</v>
      </c>
      <c r="L22" s="63">
        <v>184517212.97780001</v>
      </c>
      <c r="M22" s="68">
        <f t="shared" si="3"/>
        <v>357417889.71324998</v>
      </c>
      <c r="N22" s="67"/>
      <c r="O22" s="179"/>
      <c r="P22" s="69">
        <v>41</v>
      </c>
      <c r="Q22" s="184"/>
      <c r="R22" s="63" t="s">
        <v>164</v>
      </c>
      <c r="S22" s="63">
        <v>31964420.081099998</v>
      </c>
      <c r="T22" s="63">
        <v>0</v>
      </c>
      <c r="U22" s="63">
        <v>122082866.2808</v>
      </c>
      <c r="V22" s="63">
        <v>6912846.8449999997</v>
      </c>
      <c r="W22" s="63">
        <v>4621418.5908000004</v>
      </c>
      <c r="X22" s="63">
        <v>0</v>
      </c>
      <c r="Y22" s="63">
        <f t="shared" si="1"/>
        <v>4621418.5908000004</v>
      </c>
      <c r="Z22" s="63">
        <v>199474933.43349999</v>
      </c>
      <c r="AA22" s="68">
        <f t="shared" si="4"/>
        <v>365056485.23119998</v>
      </c>
    </row>
    <row r="23" spans="1:27" ht="24.9" customHeight="1">
      <c r="A23" s="179"/>
      <c r="B23" s="182"/>
      <c r="C23" s="59">
        <v>17</v>
      </c>
      <c r="D23" s="63" t="s">
        <v>165</v>
      </c>
      <c r="E23" s="63">
        <v>29224846.679200001</v>
      </c>
      <c r="F23" s="63">
        <v>0</v>
      </c>
      <c r="G23" s="63">
        <v>111619514.45290001</v>
      </c>
      <c r="H23" s="63">
        <v>6519702.7505999999</v>
      </c>
      <c r="I23" s="63">
        <v>4225330.8339999998</v>
      </c>
      <c r="J23" s="63">
        <f t="shared" si="2"/>
        <v>2112665.4169999999</v>
      </c>
      <c r="K23" s="63">
        <f t="shared" si="0"/>
        <v>2112665.4169999999</v>
      </c>
      <c r="L23" s="63">
        <v>155979880.2678</v>
      </c>
      <c r="M23" s="68">
        <f t="shared" si="3"/>
        <v>305456609.5675</v>
      </c>
      <c r="N23" s="67"/>
      <c r="O23" s="179"/>
      <c r="P23" s="69">
        <v>42</v>
      </c>
      <c r="Q23" s="184"/>
      <c r="R23" s="63" t="s">
        <v>166</v>
      </c>
      <c r="S23" s="63">
        <v>37371894.970600002</v>
      </c>
      <c r="T23" s="63">
        <v>0</v>
      </c>
      <c r="U23" s="63">
        <v>142735830.80129999</v>
      </c>
      <c r="V23" s="63">
        <v>8479802.1875999998</v>
      </c>
      <c r="W23" s="63">
        <v>5403231.7730999999</v>
      </c>
      <c r="X23" s="63">
        <v>0</v>
      </c>
      <c r="Y23" s="63">
        <f t="shared" si="1"/>
        <v>5403231.7730999999</v>
      </c>
      <c r="Z23" s="63">
        <v>247418973.39820001</v>
      </c>
      <c r="AA23" s="68">
        <f t="shared" si="4"/>
        <v>441409733.13080001</v>
      </c>
    </row>
    <row r="24" spans="1:27" ht="24.9" customHeight="1">
      <c r="A24" s="59"/>
      <c r="B24" s="172" t="s">
        <v>167</v>
      </c>
      <c r="C24" s="173"/>
      <c r="D24" s="64"/>
      <c r="E24" s="64">
        <f>SUM(E7:E23)</f>
        <v>480762359.40530002</v>
      </c>
      <c r="F24" s="64">
        <f t="shared" ref="F24:G24" si="5">SUM(F7:F23)</f>
        <v>0</v>
      </c>
      <c r="G24" s="64">
        <f t="shared" si="5"/>
        <v>1836193076.1551001</v>
      </c>
      <c r="H24" s="64">
        <f t="shared" ref="H24:M24" si="6">SUM(H7:H23)</f>
        <v>116269372.6242</v>
      </c>
      <c r="I24" s="64">
        <f t="shared" si="6"/>
        <v>69508663.0669</v>
      </c>
      <c r="J24" s="64">
        <f t="shared" si="6"/>
        <v>34754331.53345</v>
      </c>
      <c r="K24" s="64">
        <f t="shared" si="6"/>
        <v>34754331.53345</v>
      </c>
      <c r="L24" s="64">
        <f t="shared" si="6"/>
        <v>2817934771.3643999</v>
      </c>
      <c r="M24" s="64">
        <f t="shared" si="6"/>
        <v>5285913911.0824499</v>
      </c>
      <c r="N24" s="67"/>
      <c r="O24" s="179"/>
      <c r="P24" s="69">
        <v>43</v>
      </c>
      <c r="Q24" s="184"/>
      <c r="R24" s="63" t="s">
        <v>168</v>
      </c>
      <c r="S24" s="63">
        <v>24388972.3413</v>
      </c>
      <c r="T24" s="63">
        <v>0</v>
      </c>
      <c r="U24" s="63">
        <v>93149684.602899998</v>
      </c>
      <c r="V24" s="63">
        <v>5743098.1787999999</v>
      </c>
      <c r="W24" s="63">
        <v>3526159.7083000001</v>
      </c>
      <c r="X24" s="63">
        <v>0</v>
      </c>
      <c r="Y24" s="63">
        <f t="shared" si="1"/>
        <v>3526159.7083000001</v>
      </c>
      <c r="Z24" s="63">
        <v>163684202.66049999</v>
      </c>
      <c r="AA24" s="68">
        <f t="shared" si="4"/>
        <v>290492117.49180001</v>
      </c>
    </row>
    <row r="25" spans="1:27" ht="24.9" customHeight="1">
      <c r="A25" s="179">
        <v>2</v>
      </c>
      <c r="B25" s="180" t="s">
        <v>169</v>
      </c>
      <c r="C25" s="59">
        <v>1</v>
      </c>
      <c r="D25" s="63" t="s">
        <v>170</v>
      </c>
      <c r="E25" s="63">
        <v>29971033.892299999</v>
      </c>
      <c r="F25" s="63">
        <v>0</v>
      </c>
      <c r="G25" s="63">
        <v>114469454.2774</v>
      </c>
      <c r="H25" s="63">
        <v>5929524.8642999995</v>
      </c>
      <c r="I25" s="63">
        <v>4333214.6451000003</v>
      </c>
      <c r="J25" s="63">
        <v>0</v>
      </c>
      <c r="K25" s="63">
        <f t="shared" ref="K25:K56" si="7">I25-J25</f>
        <v>4333214.6451000003</v>
      </c>
      <c r="L25" s="63">
        <v>192822087.4804</v>
      </c>
      <c r="M25" s="68">
        <f t="shared" si="3"/>
        <v>347525315.1595</v>
      </c>
      <c r="N25" s="67"/>
      <c r="O25" s="179"/>
      <c r="P25" s="69">
        <v>44</v>
      </c>
      <c r="Q25" s="185"/>
      <c r="R25" s="63" t="s">
        <v>171</v>
      </c>
      <c r="S25" s="63">
        <v>28678036.439599998</v>
      </c>
      <c r="T25" s="63">
        <v>0</v>
      </c>
      <c r="U25" s="63">
        <v>109531062.318</v>
      </c>
      <c r="V25" s="63">
        <v>6383923.4352000002</v>
      </c>
      <c r="W25" s="63">
        <v>4146272.9627</v>
      </c>
      <c r="X25" s="63">
        <v>0</v>
      </c>
      <c r="Y25" s="63">
        <f t="shared" si="1"/>
        <v>4146272.9627</v>
      </c>
      <c r="Z25" s="63">
        <v>183291495.13839999</v>
      </c>
      <c r="AA25" s="68">
        <f t="shared" si="4"/>
        <v>332030790.29390001</v>
      </c>
    </row>
    <row r="26" spans="1:27" ht="24.9" customHeight="1">
      <c r="A26" s="179"/>
      <c r="B26" s="181"/>
      <c r="C26" s="59">
        <v>2</v>
      </c>
      <c r="D26" s="63" t="s">
        <v>172</v>
      </c>
      <c r="E26" s="63">
        <v>36614035.2949</v>
      </c>
      <c r="F26" s="63">
        <v>0</v>
      </c>
      <c r="G26" s="63">
        <v>139841309.91800001</v>
      </c>
      <c r="H26" s="63">
        <v>6236701.0571999997</v>
      </c>
      <c r="I26" s="63">
        <v>5293660.3563000001</v>
      </c>
      <c r="J26" s="63">
        <v>0</v>
      </c>
      <c r="K26" s="63">
        <f t="shared" si="7"/>
        <v>5293660.3563000001</v>
      </c>
      <c r="L26" s="63">
        <v>202220739.29120001</v>
      </c>
      <c r="M26" s="68">
        <f t="shared" si="3"/>
        <v>390206445.91759998</v>
      </c>
      <c r="N26" s="67"/>
      <c r="O26" s="70"/>
      <c r="P26" s="173"/>
      <c r="Q26" s="174"/>
      <c r="R26" s="64"/>
      <c r="S26" s="64">
        <f>SUM(S7:S25)+760069670.72</f>
        <v>1323732679.3429</v>
      </c>
      <c r="T26" s="64">
        <f t="shared" ref="T26:X26" si="8">SUM(T7:T25)</f>
        <v>0</v>
      </c>
      <c r="U26" s="64">
        <f>2152818525.5551+2902961597.3</f>
        <v>5055780122.8550997</v>
      </c>
      <c r="V26" s="64">
        <f>SUM(V7:V25)+169388673.73</f>
        <v>294928547.14109999</v>
      </c>
      <c r="W26" s="64">
        <f>SUM(W7:W25)+109890938.04</f>
        <v>191385384.0652</v>
      </c>
      <c r="X26" s="64">
        <f t="shared" si="8"/>
        <v>0</v>
      </c>
      <c r="Y26" s="64">
        <f>SUM(Y7:Y25)+109890938.04</f>
        <v>191385384.0652</v>
      </c>
      <c r="Z26" s="64">
        <f>SUM(Z7:Z25)+4881849415.93</f>
        <v>8494281877.7005997</v>
      </c>
      <c r="AA26" s="64">
        <f>SUM(AA7:AA25)+8824160295.72</f>
        <v>15360108611.1049</v>
      </c>
    </row>
    <row r="27" spans="1:27" ht="24.9" customHeight="1">
      <c r="A27" s="179"/>
      <c r="B27" s="181"/>
      <c r="C27" s="59">
        <v>3</v>
      </c>
      <c r="D27" s="63" t="s">
        <v>173</v>
      </c>
      <c r="E27" s="63">
        <v>31176861.5427</v>
      </c>
      <c r="F27" s="63">
        <v>0</v>
      </c>
      <c r="G27" s="63">
        <v>119074915.4569</v>
      </c>
      <c r="H27" s="63">
        <v>5745873.5851999996</v>
      </c>
      <c r="I27" s="63">
        <v>4507553.3099999996</v>
      </c>
      <c r="J27" s="63">
        <v>0</v>
      </c>
      <c r="K27" s="63">
        <f t="shared" si="7"/>
        <v>4507553.3099999996</v>
      </c>
      <c r="L27" s="63">
        <v>187202920.15279999</v>
      </c>
      <c r="M27" s="68">
        <f t="shared" si="3"/>
        <v>347708124.04759997</v>
      </c>
      <c r="N27" s="67"/>
      <c r="O27" s="180">
        <v>20</v>
      </c>
      <c r="P27" s="69">
        <v>1</v>
      </c>
      <c r="Q27" s="180" t="s">
        <v>109</v>
      </c>
      <c r="R27" s="63" t="s">
        <v>174</v>
      </c>
      <c r="S27" s="63">
        <v>29141081.616999999</v>
      </c>
      <c r="T27" s="63">
        <v>0</v>
      </c>
      <c r="U27" s="63">
        <v>111299587.5196</v>
      </c>
      <c r="V27" s="63">
        <v>5476910.0886000004</v>
      </c>
      <c r="W27" s="63">
        <v>4213220.0740999999</v>
      </c>
      <c r="X27" s="63">
        <v>0</v>
      </c>
      <c r="Y27" s="63">
        <f t="shared" ref="Y27:Y58" si="9">W27-X27</f>
        <v>4213220.0740999999</v>
      </c>
      <c r="Z27" s="63">
        <v>161300990.42340001</v>
      </c>
      <c r="AA27" s="68">
        <f t="shared" si="4"/>
        <v>311431789.7227</v>
      </c>
    </row>
    <row r="28" spans="1:27" ht="24.9" customHeight="1">
      <c r="A28" s="179"/>
      <c r="B28" s="181"/>
      <c r="C28" s="59">
        <v>4</v>
      </c>
      <c r="D28" s="63" t="s">
        <v>175</v>
      </c>
      <c r="E28" s="63">
        <v>27295791.495000001</v>
      </c>
      <c r="F28" s="63">
        <v>0</v>
      </c>
      <c r="G28" s="63">
        <v>104251804.1829</v>
      </c>
      <c r="H28" s="63">
        <v>5358528.9051999999</v>
      </c>
      <c r="I28" s="63">
        <v>3946427.8703000001</v>
      </c>
      <c r="J28" s="63">
        <v>0</v>
      </c>
      <c r="K28" s="63">
        <f t="shared" si="7"/>
        <v>3946427.8703000001</v>
      </c>
      <c r="L28" s="63">
        <v>175351357.88280001</v>
      </c>
      <c r="M28" s="68">
        <f t="shared" si="3"/>
        <v>316203910.3362</v>
      </c>
      <c r="N28" s="67"/>
      <c r="O28" s="181"/>
      <c r="P28" s="69">
        <v>2</v>
      </c>
      <c r="Q28" s="181"/>
      <c r="R28" s="63" t="s">
        <v>176</v>
      </c>
      <c r="S28" s="63">
        <v>30028176.160100002</v>
      </c>
      <c r="T28" s="63">
        <v>0</v>
      </c>
      <c r="U28" s="63">
        <v>114687699.8083</v>
      </c>
      <c r="V28" s="63">
        <v>5876889.0312999999</v>
      </c>
      <c r="W28" s="63">
        <v>4341476.2790999999</v>
      </c>
      <c r="X28" s="63">
        <v>0</v>
      </c>
      <c r="Y28" s="63">
        <f t="shared" si="9"/>
        <v>4341476.2790999999</v>
      </c>
      <c r="Z28" s="63">
        <v>173539122.4824</v>
      </c>
      <c r="AA28" s="68">
        <f t="shared" si="4"/>
        <v>328473363.76120001</v>
      </c>
    </row>
    <row r="29" spans="1:27" ht="24.9" customHeight="1">
      <c r="A29" s="179"/>
      <c r="B29" s="181"/>
      <c r="C29" s="59">
        <v>5</v>
      </c>
      <c r="D29" s="63" t="s">
        <v>177</v>
      </c>
      <c r="E29" s="63">
        <v>27010163.821800001</v>
      </c>
      <c r="F29" s="63">
        <v>0</v>
      </c>
      <c r="G29" s="63">
        <v>103160896.075</v>
      </c>
      <c r="H29" s="63">
        <v>5545247.8559999997</v>
      </c>
      <c r="I29" s="63">
        <v>3905131.7969999998</v>
      </c>
      <c r="J29" s="63">
        <v>0</v>
      </c>
      <c r="K29" s="63">
        <f t="shared" si="7"/>
        <v>3905131.7969999998</v>
      </c>
      <c r="L29" s="63">
        <v>181064386.58000001</v>
      </c>
      <c r="M29" s="68">
        <f t="shared" si="3"/>
        <v>320685826.12980002</v>
      </c>
      <c r="N29" s="67"/>
      <c r="O29" s="181"/>
      <c r="P29" s="69">
        <v>3</v>
      </c>
      <c r="Q29" s="181"/>
      <c r="R29" s="63" t="s">
        <v>178</v>
      </c>
      <c r="S29" s="63">
        <v>32667818.822700001</v>
      </c>
      <c r="T29" s="63">
        <v>0</v>
      </c>
      <c r="U29" s="63">
        <v>124769382.5482</v>
      </c>
      <c r="V29" s="63">
        <v>6154149.7441999996</v>
      </c>
      <c r="W29" s="63">
        <v>4723116.0411</v>
      </c>
      <c r="X29" s="63">
        <v>0</v>
      </c>
      <c r="Y29" s="63">
        <f t="shared" si="9"/>
        <v>4723116.0411</v>
      </c>
      <c r="Z29" s="63">
        <v>182022452.1221</v>
      </c>
      <c r="AA29" s="68">
        <f t="shared" si="4"/>
        <v>350336919.27829999</v>
      </c>
    </row>
    <row r="30" spans="1:27" ht="24.9" customHeight="1">
      <c r="A30" s="179"/>
      <c r="B30" s="181"/>
      <c r="C30" s="59">
        <v>6</v>
      </c>
      <c r="D30" s="63" t="s">
        <v>179</v>
      </c>
      <c r="E30" s="63">
        <v>28877757.313700002</v>
      </c>
      <c r="F30" s="63">
        <v>0</v>
      </c>
      <c r="G30" s="63">
        <v>110293863.47939999</v>
      </c>
      <c r="H30" s="63">
        <v>5901506.7960999999</v>
      </c>
      <c r="I30" s="63">
        <v>4175148.6238000002</v>
      </c>
      <c r="J30" s="63">
        <v>0</v>
      </c>
      <c r="K30" s="63">
        <f t="shared" si="7"/>
        <v>4175148.6238000002</v>
      </c>
      <c r="L30" s="63">
        <v>191964820.3046</v>
      </c>
      <c r="M30" s="68">
        <f t="shared" si="3"/>
        <v>341213096.5176</v>
      </c>
      <c r="N30" s="67"/>
      <c r="O30" s="181"/>
      <c r="P30" s="69">
        <v>4</v>
      </c>
      <c r="Q30" s="181"/>
      <c r="R30" s="63" t="s">
        <v>180</v>
      </c>
      <c r="S30" s="63">
        <v>30629329.058699999</v>
      </c>
      <c r="T30" s="63">
        <v>0</v>
      </c>
      <c r="U30" s="63">
        <v>116983704.8276</v>
      </c>
      <c r="V30" s="63">
        <v>6022887.4807000002</v>
      </c>
      <c r="W30" s="63">
        <v>4428391.0165999997</v>
      </c>
      <c r="X30" s="63">
        <v>0</v>
      </c>
      <c r="Y30" s="63">
        <f t="shared" si="9"/>
        <v>4428391.0165999997</v>
      </c>
      <c r="Z30" s="63">
        <v>178006228.40669999</v>
      </c>
      <c r="AA30" s="68">
        <f t="shared" si="4"/>
        <v>336070540.79030001</v>
      </c>
    </row>
    <row r="31" spans="1:27" ht="24.9" customHeight="1">
      <c r="A31" s="179"/>
      <c r="B31" s="181"/>
      <c r="C31" s="59">
        <v>7</v>
      </c>
      <c r="D31" s="63" t="s">
        <v>181</v>
      </c>
      <c r="E31" s="63">
        <v>31454801.461300001</v>
      </c>
      <c r="F31" s="63">
        <v>0</v>
      </c>
      <c r="G31" s="63">
        <v>120136461.4453</v>
      </c>
      <c r="H31" s="63">
        <v>5803125.4285000004</v>
      </c>
      <c r="I31" s="63">
        <v>4547737.8871999998</v>
      </c>
      <c r="J31" s="63">
        <v>0</v>
      </c>
      <c r="K31" s="63">
        <f t="shared" si="7"/>
        <v>4547737.8871999998</v>
      </c>
      <c r="L31" s="63">
        <v>188954651.41760001</v>
      </c>
      <c r="M31" s="68">
        <f t="shared" si="3"/>
        <v>350896777.63990003</v>
      </c>
      <c r="N31" s="67"/>
      <c r="O31" s="181"/>
      <c r="P31" s="69">
        <v>5</v>
      </c>
      <c r="Q31" s="181"/>
      <c r="R31" s="63" t="s">
        <v>182</v>
      </c>
      <c r="S31" s="63">
        <v>28645105.8893</v>
      </c>
      <c r="T31" s="63">
        <v>0</v>
      </c>
      <c r="U31" s="63">
        <v>109405289.4754</v>
      </c>
      <c r="V31" s="63">
        <v>5510824.9035</v>
      </c>
      <c r="W31" s="63">
        <v>4141511.861</v>
      </c>
      <c r="X31" s="63">
        <v>0</v>
      </c>
      <c r="Y31" s="63">
        <f t="shared" si="9"/>
        <v>4141511.861</v>
      </c>
      <c r="Z31" s="63">
        <v>162338680.0097</v>
      </c>
      <c r="AA31" s="68">
        <f t="shared" si="4"/>
        <v>310041412.13889998</v>
      </c>
    </row>
    <row r="32" spans="1:27" ht="24.9" customHeight="1">
      <c r="A32" s="179"/>
      <c r="B32" s="181"/>
      <c r="C32" s="59">
        <v>8</v>
      </c>
      <c r="D32" s="63" t="s">
        <v>183</v>
      </c>
      <c r="E32" s="63">
        <v>32904346.2665</v>
      </c>
      <c r="F32" s="63">
        <v>0</v>
      </c>
      <c r="G32" s="63">
        <v>125672760.3732</v>
      </c>
      <c r="H32" s="63">
        <v>5795706.2077000001</v>
      </c>
      <c r="I32" s="63">
        <v>4757313.1991999997</v>
      </c>
      <c r="J32" s="63">
        <v>0</v>
      </c>
      <c r="K32" s="63">
        <f t="shared" si="7"/>
        <v>4757313.1991999997</v>
      </c>
      <c r="L32" s="63">
        <v>188727645.95699999</v>
      </c>
      <c r="M32" s="68">
        <f t="shared" si="3"/>
        <v>357857772.0036</v>
      </c>
      <c r="N32" s="67"/>
      <c r="O32" s="181"/>
      <c r="P32" s="69">
        <v>6</v>
      </c>
      <c r="Q32" s="181"/>
      <c r="R32" s="63" t="s">
        <v>184</v>
      </c>
      <c r="S32" s="63">
        <v>26794194.427200001</v>
      </c>
      <c r="T32" s="63">
        <v>0</v>
      </c>
      <c r="U32" s="63">
        <v>102336036.3511</v>
      </c>
      <c r="V32" s="63">
        <v>5343318.6668999996</v>
      </c>
      <c r="W32" s="63">
        <v>3873906.9232999999</v>
      </c>
      <c r="X32" s="63">
        <v>0</v>
      </c>
      <c r="Y32" s="63">
        <f t="shared" si="9"/>
        <v>3873906.9232999999</v>
      </c>
      <c r="Z32" s="63">
        <v>157213501.5941</v>
      </c>
      <c r="AA32" s="68">
        <f t="shared" si="4"/>
        <v>295560957.96259999</v>
      </c>
    </row>
    <row r="33" spans="1:27" ht="24.9" customHeight="1">
      <c r="A33" s="179"/>
      <c r="B33" s="181"/>
      <c r="C33" s="59">
        <v>9</v>
      </c>
      <c r="D33" s="63" t="s">
        <v>185</v>
      </c>
      <c r="E33" s="63">
        <v>28608691.932599999</v>
      </c>
      <c r="F33" s="63">
        <v>0</v>
      </c>
      <c r="G33" s="63">
        <v>109266212.33310001</v>
      </c>
      <c r="H33" s="63">
        <v>6133990.8640000001</v>
      </c>
      <c r="I33" s="63">
        <v>4136247.128</v>
      </c>
      <c r="J33" s="63">
        <v>0</v>
      </c>
      <c r="K33" s="63">
        <f t="shared" si="7"/>
        <v>4136247.128</v>
      </c>
      <c r="L33" s="63">
        <v>199078121.5826</v>
      </c>
      <c r="M33" s="68">
        <f t="shared" si="3"/>
        <v>347223263.84030002</v>
      </c>
      <c r="N33" s="67"/>
      <c r="O33" s="181"/>
      <c r="P33" s="69">
        <v>7</v>
      </c>
      <c r="Q33" s="181"/>
      <c r="R33" s="63" t="s">
        <v>186</v>
      </c>
      <c r="S33" s="63">
        <v>26881879.2971</v>
      </c>
      <c r="T33" s="63">
        <v>0</v>
      </c>
      <c r="U33" s="63">
        <v>102670934.3478</v>
      </c>
      <c r="V33" s="63">
        <v>5071522.9543000003</v>
      </c>
      <c r="W33" s="63">
        <v>3886584.4092999999</v>
      </c>
      <c r="X33" s="63">
        <v>0</v>
      </c>
      <c r="Y33" s="63">
        <f t="shared" si="9"/>
        <v>3886584.4092999999</v>
      </c>
      <c r="Z33" s="63">
        <v>148897384.2462</v>
      </c>
      <c r="AA33" s="68">
        <f t="shared" si="4"/>
        <v>287408305.25470001</v>
      </c>
    </row>
    <row r="34" spans="1:27" ht="24.9" customHeight="1">
      <c r="A34" s="179"/>
      <c r="B34" s="181"/>
      <c r="C34" s="59">
        <v>10</v>
      </c>
      <c r="D34" s="63" t="s">
        <v>187</v>
      </c>
      <c r="E34" s="63">
        <v>25615321.322000001</v>
      </c>
      <c r="F34" s="63">
        <v>0</v>
      </c>
      <c r="G34" s="63">
        <v>97833523.6417</v>
      </c>
      <c r="H34" s="63">
        <v>5163197.7501999997</v>
      </c>
      <c r="I34" s="63">
        <v>3703465.3489999999</v>
      </c>
      <c r="J34" s="63">
        <v>0</v>
      </c>
      <c r="K34" s="63">
        <f t="shared" si="7"/>
        <v>3703465.3489999999</v>
      </c>
      <c r="L34" s="63">
        <v>169374822.0812</v>
      </c>
      <c r="M34" s="68">
        <f t="shared" si="3"/>
        <v>301690330.14410001</v>
      </c>
      <c r="N34" s="67"/>
      <c r="O34" s="181"/>
      <c r="P34" s="69">
        <v>8</v>
      </c>
      <c r="Q34" s="181"/>
      <c r="R34" s="63" t="s">
        <v>188</v>
      </c>
      <c r="S34" s="63">
        <v>28782424.351</v>
      </c>
      <c r="T34" s="63">
        <v>0</v>
      </c>
      <c r="U34" s="63">
        <v>109929754.8451</v>
      </c>
      <c r="V34" s="63">
        <v>5435644.2232999997</v>
      </c>
      <c r="W34" s="63">
        <v>4161365.3758999999</v>
      </c>
      <c r="X34" s="63">
        <v>0</v>
      </c>
      <c r="Y34" s="63">
        <f t="shared" si="9"/>
        <v>4161365.3758999999</v>
      </c>
      <c r="Z34" s="63">
        <v>160038381.1848</v>
      </c>
      <c r="AA34" s="68">
        <f t="shared" si="4"/>
        <v>308347569.98009998</v>
      </c>
    </row>
    <row r="35" spans="1:27" ht="24.9" customHeight="1">
      <c r="A35" s="179"/>
      <c r="B35" s="181"/>
      <c r="C35" s="59">
        <v>11</v>
      </c>
      <c r="D35" s="63" t="s">
        <v>189</v>
      </c>
      <c r="E35" s="63">
        <v>26030894.033100002</v>
      </c>
      <c r="F35" s="63">
        <v>0</v>
      </c>
      <c r="G35" s="63">
        <v>99420735.5352</v>
      </c>
      <c r="H35" s="63">
        <v>5413428.8668999998</v>
      </c>
      <c r="I35" s="63">
        <v>3763548.8870999999</v>
      </c>
      <c r="J35" s="63">
        <v>0</v>
      </c>
      <c r="K35" s="63">
        <f t="shared" si="7"/>
        <v>3763548.8870999999</v>
      </c>
      <c r="L35" s="63">
        <v>177031128.7642</v>
      </c>
      <c r="M35" s="68">
        <f t="shared" si="3"/>
        <v>311659736.08649999</v>
      </c>
      <c r="N35" s="67"/>
      <c r="O35" s="181"/>
      <c r="P35" s="69">
        <v>9</v>
      </c>
      <c r="Q35" s="181"/>
      <c r="R35" s="63" t="s">
        <v>190</v>
      </c>
      <c r="S35" s="63">
        <v>26996545.5876</v>
      </c>
      <c r="T35" s="63">
        <v>0</v>
      </c>
      <c r="U35" s="63">
        <v>103108883.4603</v>
      </c>
      <c r="V35" s="63">
        <v>5208000.2597000003</v>
      </c>
      <c r="W35" s="63">
        <v>3903162.8714000001</v>
      </c>
      <c r="X35" s="63">
        <v>0</v>
      </c>
      <c r="Y35" s="63">
        <f t="shared" si="9"/>
        <v>3903162.8714000001</v>
      </c>
      <c r="Z35" s="63">
        <v>153073172.2899</v>
      </c>
      <c r="AA35" s="68">
        <f t="shared" si="4"/>
        <v>292289764.46890002</v>
      </c>
    </row>
    <row r="36" spans="1:27" ht="24.9" customHeight="1">
      <c r="A36" s="179"/>
      <c r="B36" s="181"/>
      <c r="C36" s="59">
        <v>12</v>
      </c>
      <c r="D36" s="63" t="s">
        <v>191</v>
      </c>
      <c r="E36" s="63">
        <v>25485921.037099998</v>
      </c>
      <c r="F36" s="63">
        <v>0</v>
      </c>
      <c r="G36" s="63">
        <v>97339300.450900003</v>
      </c>
      <c r="H36" s="63">
        <v>5145155.2959000003</v>
      </c>
      <c r="I36" s="63">
        <v>3684756.6446000002</v>
      </c>
      <c r="J36" s="63">
        <v>0</v>
      </c>
      <c r="K36" s="63">
        <f t="shared" si="7"/>
        <v>3684756.6446000002</v>
      </c>
      <c r="L36" s="63">
        <v>168822778.17399999</v>
      </c>
      <c r="M36" s="68">
        <f t="shared" si="3"/>
        <v>300477911.60250002</v>
      </c>
      <c r="N36" s="67"/>
      <c r="O36" s="181"/>
      <c r="P36" s="69">
        <v>10</v>
      </c>
      <c r="Q36" s="181"/>
      <c r="R36" s="63" t="s">
        <v>192</v>
      </c>
      <c r="S36" s="63">
        <v>32549560.875</v>
      </c>
      <c r="T36" s="63">
        <v>0</v>
      </c>
      <c r="U36" s="63">
        <v>124317715.6894</v>
      </c>
      <c r="V36" s="63">
        <v>6276208.9926000005</v>
      </c>
      <c r="W36" s="63">
        <v>4706018.2970000003</v>
      </c>
      <c r="X36" s="63">
        <v>0</v>
      </c>
      <c r="Y36" s="63">
        <f t="shared" si="9"/>
        <v>4706018.2970000003</v>
      </c>
      <c r="Z36" s="63">
        <v>185757091.72870001</v>
      </c>
      <c r="AA36" s="68">
        <f t="shared" si="4"/>
        <v>353606595.58270001</v>
      </c>
    </row>
    <row r="37" spans="1:27" ht="24.9" customHeight="1">
      <c r="A37" s="179"/>
      <c r="B37" s="181"/>
      <c r="C37" s="59">
        <v>13</v>
      </c>
      <c r="D37" s="63" t="s">
        <v>193</v>
      </c>
      <c r="E37" s="63">
        <v>29551473.358800001</v>
      </c>
      <c r="F37" s="63">
        <v>0</v>
      </c>
      <c r="G37" s="63">
        <v>112867011.54960001</v>
      </c>
      <c r="H37" s="63">
        <v>5621371.5612000003</v>
      </c>
      <c r="I37" s="63">
        <v>4272554.5472999997</v>
      </c>
      <c r="J37" s="63">
        <v>0</v>
      </c>
      <c r="K37" s="63">
        <f t="shared" si="7"/>
        <v>4272554.5472999997</v>
      </c>
      <c r="L37" s="63">
        <v>183393539.08520001</v>
      </c>
      <c r="M37" s="68">
        <f t="shared" si="3"/>
        <v>335705950.10210001</v>
      </c>
      <c r="N37" s="67"/>
      <c r="O37" s="181"/>
      <c r="P37" s="69">
        <v>11</v>
      </c>
      <c r="Q37" s="181"/>
      <c r="R37" s="63" t="s">
        <v>194</v>
      </c>
      <c r="S37" s="63">
        <v>26863709.405400001</v>
      </c>
      <c r="T37" s="63">
        <v>0</v>
      </c>
      <c r="U37" s="63">
        <v>102601537.42290001</v>
      </c>
      <c r="V37" s="63">
        <v>5143465.5365000004</v>
      </c>
      <c r="W37" s="63">
        <v>3883957.4049</v>
      </c>
      <c r="X37" s="63">
        <v>0</v>
      </c>
      <c r="Y37" s="63">
        <f t="shared" si="9"/>
        <v>3883957.4049</v>
      </c>
      <c r="Z37" s="63">
        <v>151098607.18099999</v>
      </c>
      <c r="AA37" s="68">
        <f t="shared" si="4"/>
        <v>289591276.95069999</v>
      </c>
    </row>
    <row r="38" spans="1:27" ht="24.9" customHeight="1">
      <c r="A38" s="179"/>
      <c r="B38" s="181"/>
      <c r="C38" s="59">
        <v>14</v>
      </c>
      <c r="D38" s="63" t="s">
        <v>195</v>
      </c>
      <c r="E38" s="63">
        <v>28648403.286499999</v>
      </c>
      <c r="F38" s="63">
        <v>0</v>
      </c>
      <c r="G38" s="63">
        <v>109417883.3441</v>
      </c>
      <c r="H38" s="63">
        <v>5646060.6375000002</v>
      </c>
      <c r="I38" s="63">
        <v>4141988.5989000001</v>
      </c>
      <c r="J38" s="63">
        <v>0</v>
      </c>
      <c r="K38" s="63">
        <f t="shared" si="7"/>
        <v>4141988.5989000001</v>
      </c>
      <c r="L38" s="63">
        <v>184148949.2933</v>
      </c>
      <c r="M38" s="68">
        <f t="shared" si="3"/>
        <v>332003285.16030002</v>
      </c>
      <c r="N38" s="67"/>
      <c r="O38" s="181"/>
      <c r="P38" s="69">
        <v>12</v>
      </c>
      <c r="Q38" s="181"/>
      <c r="R38" s="63" t="s">
        <v>196</v>
      </c>
      <c r="S38" s="63">
        <v>29836768.103300001</v>
      </c>
      <c r="T38" s="63">
        <v>0</v>
      </c>
      <c r="U38" s="63">
        <v>113956648.09100001</v>
      </c>
      <c r="V38" s="63">
        <v>5707553.5533999996</v>
      </c>
      <c r="W38" s="63">
        <v>4313802.4857999999</v>
      </c>
      <c r="X38" s="63">
        <v>0</v>
      </c>
      <c r="Y38" s="63">
        <f t="shared" si="9"/>
        <v>4313802.4857999999</v>
      </c>
      <c r="Z38" s="63">
        <v>168357974.87970001</v>
      </c>
      <c r="AA38" s="68">
        <f t="shared" si="4"/>
        <v>322172747.11320001</v>
      </c>
    </row>
    <row r="39" spans="1:27" ht="24.9" customHeight="1">
      <c r="A39" s="179"/>
      <c r="B39" s="181"/>
      <c r="C39" s="59">
        <v>15</v>
      </c>
      <c r="D39" s="63" t="s">
        <v>197</v>
      </c>
      <c r="E39" s="63">
        <v>27337469.8026</v>
      </c>
      <c r="F39" s="63">
        <v>0</v>
      </c>
      <c r="G39" s="63">
        <v>104410987.6513</v>
      </c>
      <c r="H39" s="63">
        <v>5598000.4474999998</v>
      </c>
      <c r="I39" s="63">
        <v>3952453.7236000001</v>
      </c>
      <c r="J39" s="63">
        <v>0</v>
      </c>
      <c r="K39" s="63">
        <f t="shared" si="7"/>
        <v>3952453.7236000001</v>
      </c>
      <c r="L39" s="63">
        <v>182678454.5027</v>
      </c>
      <c r="M39" s="68">
        <f t="shared" si="3"/>
        <v>323977366.12769997</v>
      </c>
      <c r="N39" s="67"/>
      <c r="O39" s="181"/>
      <c r="P39" s="69">
        <v>13</v>
      </c>
      <c r="Q39" s="181"/>
      <c r="R39" s="63" t="s">
        <v>198</v>
      </c>
      <c r="S39" s="63">
        <v>32515313.139899999</v>
      </c>
      <c r="T39" s="63">
        <v>0</v>
      </c>
      <c r="U39" s="63">
        <v>124186912.0751</v>
      </c>
      <c r="V39" s="63">
        <v>6007094.6523000002</v>
      </c>
      <c r="W39" s="63">
        <v>4701066.7565000001</v>
      </c>
      <c r="X39" s="63">
        <v>0</v>
      </c>
      <c r="Y39" s="63">
        <f t="shared" si="9"/>
        <v>4701066.7565000001</v>
      </c>
      <c r="Z39" s="63">
        <v>177523016.17050001</v>
      </c>
      <c r="AA39" s="68">
        <f t="shared" si="4"/>
        <v>344933402.79430002</v>
      </c>
    </row>
    <row r="40" spans="1:27" ht="24.9" customHeight="1">
      <c r="A40" s="179"/>
      <c r="B40" s="181"/>
      <c r="C40" s="59">
        <v>16</v>
      </c>
      <c r="D40" s="63" t="s">
        <v>199</v>
      </c>
      <c r="E40" s="63">
        <v>25468269.6774</v>
      </c>
      <c r="F40" s="63">
        <v>0</v>
      </c>
      <c r="G40" s="63">
        <v>97271883.974399999</v>
      </c>
      <c r="H40" s="63">
        <v>5346508.1767999995</v>
      </c>
      <c r="I40" s="63">
        <v>3682204.6094999998</v>
      </c>
      <c r="J40" s="63">
        <v>0</v>
      </c>
      <c r="K40" s="63">
        <f t="shared" si="7"/>
        <v>3682204.6094999998</v>
      </c>
      <c r="L40" s="63">
        <v>174983560.36770001</v>
      </c>
      <c r="M40" s="68">
        <f t="shared" si="3"/>
        <v>306752426.80580002</v>
      </c>
      <c r="N40" s="67"/>
      <c r="O40" s="181"/>
      <c r="P40" s="69">
        <v>14</v>
      </c>
      <c r="Q40" s="181"/>
      <c r="R40" s="63" t="s">
        <v>200</v>
      </c>
      <c r="S40" s="63">
        <v>32439285.6303</v>
      </c>
      <c r="T40" s="63">
        <v>0</v>
      </c>
      <c r="U40" s="63">
        <v>123896537.4567</v>
      </c>
      <c r="V40" s="63">
        <v>6342675.2127999999</v>
      </c>
      <c r="W40" s="63">
        <v>4690074.6925999997</v>
      </c>
      <c r="X40" s="63">
        <v>0</v>
      </c>
      <c r="Y40" s="63">
        <f t="shared" si="9"/>
        <v>4690074.6925999997</v>
      </c>
      <c r="Z40" s="63">
        <v>187790754.73699999</v>
      </c>
      <c r="AA40" s="68">
        <f t="shared" si="4"/>
        <v>355159327.72939998</v>
      </c>
    </row>
    <row r="41" spans="1:27" ht="24.9" customHeight="1">
      <c r="A41" s="179"/>
      <c r="B41" s="181"/>
      <c r="C41" s="59">
        <v>17</v>
      </c>
      <c r="D41" s="63" t="s">
        <v>201</v>
      </c>
      <c r="E41" s="63">
        <v>24203948.737599999</v>
      </c>
      <c r="F41" s="63">
        <v>0</v>
      </c>
      <c r="G41" s="63">
        <v>92443017.258100003</v>
      </c>
      <c r="H41" s="63">
        <v>4912330.3755999999</v>
      </c>
      <c r="I41" s="63">
        <v>3499408.9797999999</v>
      </c>
      <c r="J41" s="63">
        <v>0</v>
      </c>
      <c r="K41" s="63">
        <f t="shared" si="7"/>
        <v>3499408.9797999999</v>
      </c>
      <c r="L41" s="63">
        <v>161699047.8549</v>
      </c>
      <c r="M41" s="68">
        <f t="shared" si="3"/>
        <v>286757753.20599997</v>
      </c>
      <c r="N41" s="67"/>
      <c r="O41" s="181"/>
      <c r="P41" s="69">
        <v>15</v>
      </c>
      <c r="Q41" s="181"/>
      <c r="R41" s="63" t="s">
        <v>202</v>
      </c>
      <c r="S41" s="63">
        <v>28327781.096299998</v>
      </c>
      <c r="T41" s="63">
        <v>0</v>
      </c>
      <c r="U41" s="63">
        <v>108193319.411</v>
      </c>
      <c r="V41" s="63">
        <v>5708485.2166999998</v>
      </c>
      <c r="W41" s="63">
        <v>4095633.0151999998</v>
      </c>
      <c r="X41" s="63">
        <v>0</v>
      </c>
      <c r="Y41" s="63">
        <f t="shared" si="9"/>
        <v>4095633.0151999998</v>
      </c>
      <c r="Z41" s="63">
        <v>168386480.9253</v>
      </c>
      <c r="AA41" s="68">
        <f t="shared" si="4"/>
        <v>314711699.6645</v>
      </c>
    </row>
    <row r="42" spans="1:27" ht="24.9" customHeight="1">
      <c r="A42" s="179"/>
      <c r="B42" s="181"/>
      <c r="C42" s="59">
        <v>18</v>
      </c>
      <c r="D42" s="63" t="s">
        <v>203</v>
      </c>
      <c r="E42" s="63">
        <v>27419089.300799999</v>
      </c>
      <c r="F42" s="63">
        <v>0</v>
      </c>
      <c r="G42" s="63">
        <v>104722719.9543</v>
      </c>
      <c r="H42" s="63">
        <v>5575242.8682000004</v>
      </c>
      <c r="I42" s="63">
        <v>3964254.2776000001</v>
      </c>
      <c r="J42" s="63">
        <v>0</v>
      </c>
      <c r="K42" s="63">
        <f t="shared" si="7"/>
        <v>3964254.2776000001</v>
      </c>
      <c r="L42" s="63">
        <v>181982142.19400001</v>
      </c>
      <c r="M42" s="68">
        <f t="shared" si="3"/>
        <v>323663448.59490001</v>
      </c>
      <c r="N42" s="67"/>
      <c r="O42" s="181"/>
      <c r="P42" s="69">
        <v>16</v>
      </c>
      <c r="Q42" s="181"/>
      <c r="R42" s="63" t="s">
        <v>204</v>
      </c>
      <c r="S42" s="63">
        <v>31913378.548500001</v>
      </c>
      <c r="T42" s="63">
        <v>0</v>
      </c>
      <c r="U42" s="63">
        <v>121887921.5088</v>
      </c>
      <c r="V42" s="63">
        <v>5708428.4079999998</v>
      </c>
      <c r="W42" s="63">
        <v>4614039.0017999997</v>
      </c>
      <c r="X42" s="63">
        <v>0</v>
      </c>
      <c r="Y42" s="63">
        <f t="shared" si="9"/>
        <v>4614039.0017999997</v>
      </c>
      <c r="Z42" s="63">
        <v>168384742.7518</v>
      </c>
      <c r="AA42" s="68">
        <f t="shared" si="4"/>
        <v>332508510.21890002</v>
      </c>
    </row>
    <row r="43" spans="1:27" ht="24.9" customHeight="1">
      <c r="A43" s="179"/>
      <c r="B43" s="181"/>
      <c r="C43" s="59">
        <v>19</v>
      </c>
      <c r="D43" s="63" t="s">
        <v>205</v>
      </c>
      <c r="E43" s="63">
        <v>34512898.711300001</v>
      </c>
      <c r="F43" s="63">
        <v>0</v>
      </c>
      <c r="G43" s="63">
        <v>131816362.9324</v>
      </c>
      <c r="H43" s="63">
        <v>6070933.1678999998</v>
      </c>
      <c r="I43" s="63">
        <v>4989877.8492999999</v>
      </c>
      <c r="J43" s="63">
        <v>0</v>
      </c>
      <c r="K43" s="63">
        <f t="shared" si="7"/>
        <v>4989877.8492999999</v>
      </c>
      <c r="L43" s="63">
        <v>197148748.98500001</v>
      </c>
      <c r="M43" s="68">
        <f t="shared" si="3"/>
        <v>374538821.64590001</v>
      </c>
      <c r="N43" s="67"/>
      <c r="O43" s="181"/>
      <c r="P43" s="69">
        <v>17</v>
      </c>
      <c r="Q43" s="181"/>
      <c r="R43" s="63" t="s">
        <v>206</v>
      </c>
      <c r="S43" s="63">
        <v>32943739.525800001</v>
      </c>
      <c r="T43" s="63">
        <v>0</v>
      </c>
      <c r="U43" s="63">
        <v>125823216.47409999</v>
      </c>
      <c r="V43" s="63">
        <v>6084911.2577999998</v>
      </c>
      <c r="W43" s="63">
        <v>4763008.68</v>
      </c>
      <c r="X43" s="63">
        <v>0</v>
      </c>
      <c r="Y43" s="63">
        <f t="shared" si="9"/>
        <v>4763008.68</v>
      </c>
      <c r="Z43" s="63">
        <v>179903966.2464</v>
      </c>
      <c r="AA43" s="68">
        <f t="shared" si="4"/>
        <v>349518842.18409997</v>
      </c>
    </row>
    <row r="44" spans="1:27" ht="24.9" customHeight="1">
      <c r="A44" s="179"/>
      <c r="B44" s="181"/>
      <c r="C44" s="59">
        <v>20</v>
      </c>
      <c r="D44" s="63" t="s">
        <v>207</v>
      </c>
      <c r="E44" s="63">
        <v>29569991.1263</v>
      </c>
      <c r="F44" s="63">
        <v>0</v>
      </c>
      <c r="G44" s="63">
        <v>112937737.12890001</v>
      </c>
      <c r="H44" s="63">
        <v>4472823.9149000002</v>
      </c>
      <c r="I44" s="63">
        <v>4275231.8476999998</v>
      </c>
      <c r="J44" s="63">
        <v>0</v>
      </c>
      <c r="K44" s="63">
        <f t="shared" si="7"/>
        <v>4275231.8476999998</v>
      </c>
      <c r="L44" s="63">
        <v>148251494.66670001</v>
      </c>
      <c r="M44" s="68">
        <f t="shared" si="3"/>
        <v>299507278.68449998</v>
      </c>
      <c r="N44" s="67"/>
      <c r="O44" s="181"/>
      <c r="P44" s="69">
        <v>18</v>
      </c>
      <c r="Q44" s="181"/>
      <c r="R44" s="63" t="s">
        <v>208</v>
      </c>
      <c r="S44" s="63">
        <v>31536216.086199999</v>
      </c>
      <c r="T44" s="63">
        <v>0</v>
      </c>
      <c r="U44" s="63">
        <v>120447411.2683</v>
      </c>
      <c r="V44" s="63">
        <v>5874912.0872999998</v>
      </c>
      <c r="W44" s="63">
        <v>4559508.8207</v>
      </c>
      <c r="X44" s="63">
        <v>0</v>
      </c>
      <c r="Y44" s="63">
        <f t="shared" si="9"/>
        <v>4559508.8207</v>
      </c>
      <c r="Z44" s="63">
        <v>173478634.0442</v>
      </c>
      <c r="AA44" s="68">
        <f t="shared" si="4"/>
        <v>335896682.30669999</v>
      </c>
    </row>
    <row r="45" spans="1:27" ht="24.9" customHeight="1">
      <c r="A45" s="179"/>
      <c r="B45" s="181"/>
      <c r="C45" s="65">
        <v>21</v>
      </c>
      <c r="D45" s="63" t="s">
        <v>209</v>
      </c>
      <c r="E45" s="63">
        <v>28655552.334800001</v>
      </c>
      <c r="F45" s="63">
        <v>0</v>
      </c>
      <c r="G45" s="63">
        <v>109445187.96250001</v>
      </c>
      <c r="H45" s="63">
        <v>6092634.1047999999</v>
      </c>
      <c r="I45" s="63">
        <v>4143022.2089</v>
      </c>
      <c r="J45" s="63">
        <v>0</v>
      </c>
      <c r="K45" s="63">
        <f t="shared" si="7"/>
        <v>4143022.2089</v>
      </c>
      <c r="L45" s="63">
        <v>197812731.26629999</v>
      </c>
      <c r="M45" s="68">
        <f t="shared" si="3"/>
        <v>346149127.87730002</v>
      </c>
      <c r="N45" s="67"/>
      <c r="O45" s="181"/>
      <c r="P45" s="69">
        <v>19</v>
      </c>
      <c r="Q45" s="181"/>
      <c r="R45" s="63" t="s">
        <v>210</v>
      </c>
      <c r="S45" s="63">
        <v>34583057.957699999</v>
      </c>
      <c r="T45" s="63">
        <v>0</v>
      </c>
      <c r="U45" s="63">
        <v>132084324.6811</v>
      </c>
      <c r="V45" s="63">
        <v>6571818.9271</v>
      </c>
      <c r="W45" s="63">
        <v>5000021.4791000001</v>
      </c>
      <c r="X45" s="63">
        <v>0</v>
      </c>
      <c r="Y45" s="63">
        <f t="shared" si="9"/>
        <v>5000021.4791000001</v>
      </c>
      <c r="Z45" s="63">
        <v>194801851.41249999</v>
      </c>
      <c r="AA45" s="68">
        <f t="shared" si="4"/>
        <v>373041074.45749998</v>
      </c>
    </row>
    <row r="46" spans="1:27" ht="24.9" customHeight="1">
      <c r="A46" s="59"/>
      <c r="B46" s="175" t="s">
        <v>211</v>
      </c>
      <c r="C46" s="175"/>
      <c r="D46" s="64"/>
      <c r="E46" s="64">
        <f>SUM(E25:E45)</f>
        <v>606412715.74909997</v>
      </c>
      <c r="F46" s="64">
        <f t="shared" ref="F46:M46" si="10">SUM(F25:F45)</f>
        <v>0</v>
      </c>
      <c r="G46" s="64">
        <f t="shared" si="10"/>
        <v>2316094028.9246001</v>
      </c>
      <c r="H46" s="64">
        <f t="shared" si="10"/>
        <v>117507892.7316</v>
      </c>
      <c r="I46" s="64">
        <f t="shared" si="10"/>
        <v>87675202.340200007</v>
      </c>
      <c r="J46" s="64">
        <f t="shared" si="10"/>
        <v>0</v>
      </c>
      <c r="K46" s="64">
        <f t="shared" si="10"/>
        <v>87675202.340200007</v>
      </c>
      <c r="L46" s="64">
        <f t="shared" si="10"/>
        <v>3834714127.8842001</v>
      </c>
      <c r="M46" s="64">
        <f t="shared" si="10"/>
        <v>6962403967.6296997</v>
      </c>
      <c r="N46" s="67"/>
      <c r="O46" s="181"/>
      <c r="P46" s="69">
        <v>20</v>
      </c>
      <c r="Q46" s="181"/>
      <c r="R46" s="63" t="s">
        <v>212</v>
      </c>
      <c r="S46" s="63">
        <v>27539266.895100001</v>
      </c>
      <c r="T46" s="63">
        <v>0</v>
      </c>
      <c r="U46" s="63">
        <v>105181718.58930001</v>
      </c>
      <c r="V46" s="63">
        <v>5500349.3727000002</v>
      </c>
      <c r="W46" s="63">
        <v>3981629.5646000002</v>
      </c>
      <c r="X46" s="63">
        <v>0</v>
      </c>
      <c r="Y46" s="63">
        <f t="shared" si="9"/>
        <v>3981629.5646000002</v>
      </c>
      <c r="Z46" s="63">
        <v>162018160.81420001</v>
      </c>
      <c r="AA46" s="68">
        <f t="shared" si="4"/>
        <v>304221125.23589998</v>
      </c>
    </row>
    <row r="47" spans="1:27" ht="24.9" customHeight="1">
      <c r="A47" s="179">
        <v>3</v>
      </c>
      <c r="B47" s="180" t="s">
        <v>213</v>
      </c>
      <c r="C47" s="66">
        <v>1</v>
      </c>
      <c r="D47" s="63" t="s">
        <v>214</v>
      </c>
      <c r="E47" s="63">
        <v>27516104.4846</v>
      </c>
      <c r="F47" s="63">
        <v>0</v>
      </c>
      <c r="G47" s="63">
        <v>105093253.5562</v>
      </c>
      <c r="H47" s="63">
        <v>5417273.0313999997</v>
      </c>
      <c r="I47" s="63">
        <v>3978280.7412</v>
      </c>
      <c r="J47" s="63">
        <f>I47/2</f>
        <v>1989140.3706</v>
      </c>
      <c r="K47" s="63">
        <f t="shared" si="7"/>
        <v>1989140.3706</v>
      </c>
      <c r="L47" s="63">
        <v>160137874.52590001</v>
      </c>
      <c r="M47" s="68">
        <f t="shared" si="3"/>
        <v>300153645.96869999</v>
      </c>
      <c r="N47" s="67"/>
      <c r="O47" s="181"/>
      <c r="P47" s="69">
        <v>21</v>
      </c>
      <c r="Q47" s="181"/>
      <c r="R47" s="63" t="s">
        <v>109</v>
      </c>
      <c r="S47" s="63">
        <v>37928848.810000002</v>
      </c>
      <c r="T47" s="63">
        <v>0</v>
      </c>
      <c r="U47" s="63">
        <v>144863024.75420001</v>
      </c>
      <c r="V47" s="63">
        <v>7398045.1716</v>
      </c>
      <c r="W47" s="63">
        <v>5483756.2068999996</v>
      </c>
      <c r="X47" s="63">
        <v>0</v>
      </c>
      <c r="Y47" s="63">
        <f t="shared" si="9"/>
        <v>5483756.2068999996</v>
      </c>
      <c r="Z47" s="63">
        <v>220081846.96219999</v>
      </c>
      <c r="AA47" s="68">
        <f t="shared" si="4"/>
        <v>415755521.90490001</v>
      </c>
    </row>
    <row r="48" spans="1:27" ht="24.9" customHeight="1">
      <c r="A48" s="179"/>
      <c r="B48" s="181"/>
      <c r="C48" s="59">
        <v>2</v>
      </c>
      <c r="D48" s="63" t="s">
        <v>215</v>
      </c>
      <c r="E48" s="63">
        <v>21484532.544599999</v>
      </c>
      <c r="F48" s="63">
        <v>0</v>
      </c>
      <c r="G48" s="63">
        <v>82056652.587300003</v>
      </c>
      <c r="H48" s="63">
        <v>4524841.8869000003</v>
      </c>
      <c r="I48" s="63">
        <v>3106235.5539000002</v>
      </c>
      <c r="J48" s="63">
        <f t="shared" ref="J48:J77" si="11">I48/2</f>
        <v>1553117.7769500001</v>
      </c>
      <c r="K48" s="63">
        <f t="shared" si="7"/>
        <v>1553117.7769500001</v>
      </c>
      <c r="L48" s="63">
        <v>132832211.5661</v>
      </c>
      <c r="M48" s="68">
        <f t="shared" si="3"/>
        <v>242451356.36184999</v>
      </c>
      <c r="N48" s="67"/>
      <c r="O48" s="181"/>
      <c r="P48" s="69">
        <v>22</v>
      </c>
      <c r="Q48" s="181"/>
      <c r="R48" s="63" t="s">
        <v>216</v>
      </c>
      <c r="S48" s="63">
        <v>26688368.2817</v>
      </c>
      <c r="T48" s="63">
        <v>0</v>
      </c>
      <c r="U48" s="63">
        <v>101931850.7245</v>
      </c>
      <c r="V48" s="63">
        <v>5115720.1502999999</v>
      </c>
      <c r="W48" s="63">
        <v>3858606.5702</v>
      </c>
      <c r="X48" s="63">
        <v>0</v>
      </c>
      <c r="Y48" s="63">
        <f t="shared" si="9"/>
        <v>3858606.5702</v>
      </c>
      <c r="Z48" s="63">
        <v>150249683.23800001</v>
      </c>
      <c r="AA48" s="68">
        <f t="shared" si="4"/>
        <v>287844228.96469998</v>
      </c>
    </row>
    <row r="49" spans="1:27" ht="24.9" customHeight="1">
      <c r="A49" s="179"/>
      <c r="B49" s="181"/>
      <c r="C49" s="59">
        <v>3</v>
      </c>
      <c r="D49" s="63" t="s">
        <v>217</v>
      </c>
      <c r="E49" s="63">
        <v>28365669.4496</v>
      </c>
      <c r="F49" s="63">
        <v>0</v>
      </c>
      <c r="G49" s="63">
        <v>108338027.7696</v>
      </c>
      <c r="H49" s="63">
        <v>5797516.6195</v>
      </c>
      <c r="I49" s="63">
        <v>4101110.9166000001</v>
      </c>
      <c r="J49" s="63">
        <f t="shared" si="11"/>
        <v>2050555.4583000001</v>
      </c>
      <c r="K49" s="63">
        <f t="shared" si="7"/>
        <v>2050555.4583000001</v>
      </c>
      <c r="L49" s="63">
        <v>171772165.10699999</v>
      </c>
      <c r="M49" s="68">
        <f t="shared" si="3"/>
        <v>316323934.40399998</v>
      </c>
      <c r="N49" s="67"/>
      <c r="O49" s="181"/>
      <c r="P49" s="69">
        <v>23</v>
      </c>
      <c r="Q49" s="181"/>
      <c r="R49" s="63" t="s">
        <v>218</v>
      </c>
      <c r="S49" s="63">
        <v>25213433.262200002</v>
      </c>
      <c r="T49" s="63">
        <v>0</v>
      </c>
      <c r="U49" s="63">
        <v>96298578.032399997</v>
      </c>
      <c r="V49" s="63">
        <v>4907641.1150000002</v>
      </c>
      <c r="W49" s="63">
        <v>3645360.3388999999</v>
      </c>
      <c r="X49" s="63">
        <v>0</v>
      </c>
      <c r="Y49" s="63">
        <f t="shared" si="9"/>
        <v>3645360.3388999999</v>
      </c>
      <c r="Z49" s="63">
        <v>143883101.30050001</v>
      </c>
      <c r="AA49" s="68">
        <f t="shared" si="4"/>
        <v>273948114.04900002</v>
      </c>
    </row>
    <row r="50" spans="1:27" ht="24.9" customHeight="1">
      <c r="A50" s="179"/>
      <c r="B50" s="181"/>
      <c r="C50" s="59">
        <v>4</v>
      </c>
      <c r="D50" s="63" t="s">
        <v>219</v>
      </c>
      <c r="E50" s="63">
        <v>21745507.496199999</v>
      </c>
      <c r="F50" s="63">
        <v>0</v>
      </c>
      <c r="G50" s="63">
        <v>83053403.663900003</v>
      </c>
      <c r="H50" s="63">
        <v>4684497.1562999999</v>
      </c>
      <c r="I50" s="63">
        <v>3143967.3347999998</v>
      </c>
      <c r="J50" s="63">
        <f t="shared" si="11"/>
        <v>1571983.6673999999</v>
      </c>
      <c r="K50" s="63">
        <f t="shared" si="7"/>
        <v>1571983.6673999999</v>
      </c>
      <c r="L50" s="63">
        <v>137717174.4025</v>
      </c>
      <c r="M50" s="68">
        <f t="shared" si="3"/>
        <v>248772566.3863</v>
      </c>
      <c r="N50" s="67"/>
      <c r="O50" s="181"/>
      <c r="P50" s="69">
        <v>24</v>
      </c>
      <c r="Q50" s="181"/>
      <c r="R50" s="63" t="s">
        <v>220</v>
      </c>
      <c r="S50" s="63">
        <v>30671763.642200001</v>
      </c>
      <c r="T50" s="63">
        <v>0</v>
      </c>
      <c r="U50" s="63">
        <v>117145776.76809999</v>
      </c>
      <c r="V50" s="63">
        <v>6065528.1173</v>
      </c>
      <c r="W50" s="63">
        <v>4434526.2122999998</v>
      </c>
      <c r="X50" s="63">
        <v>0</v>
      </c>
      <c r="Y50" s="63">
        <f t="shared" si="9"/>
        <v>4434526.2122999998</v>
      </c>
      <c r="Z50" s="63">
        <v>179310901.4443</v>
      </c>
      <c r="AA50" s="68">
        <f t="shared" si="4"/>
        <v>337628496.18419999</v>
      </c>
    </row>
    <row r="51" spans="1:27" ht="24.9" customHeight="1">
      <c r="A51" s="179"/>
      <c r="B51" s="181"/>
      <c r="C51" s="59">
        <v>5</v>
      </c>
      <c r="D51" s="63" t="s">
        <v>221</v>
      </c>
      <c r="E51" s="63">
        <v>29222391.348200001</v>
      </c>
      <c r="F51" s="63">
        <v>0</v>
      </c>
      <c r="G51" s="63">
        <v>111610136.7182</v>
      </c>
      <c r="H51" s="63">
        <v>6026012.7142000003</v>
      </c>
      <c r="I51" s="63">
        <v>4224975.8419000003</v>
      </c>
      <c r="J51" s="63">
        <f t="shared" si="11"/>
        <v>2112487.9209500002</v>
      </c>
      <c r="K51" s="63">
        <f t="shared" si="7"/>
        <v>2112487.9209500002</v>
      </c>
      <c r="L51" s="63">
        <v>178763446.6045</v>
      </c>
      <c r="M51" s="68">
        <f t="shared" si="3"/>
        <v>327734475.30605</v>
      </c>
      <c r="N51" s="67"/>
      <c r="O51" s="181"/>
      <c r="P51" s="69">
        <v>25</v>
      </c>
      <c r="Q51" s="181"/>
      <c r="R51" s="63" t="s">
        <v>222</v>
      </c>
      <c r="S51" s="63">
        <v>30522087.979499999</v>
      </c>
      <c r="T51" s="63">
        <v>0</v>
      </c>
      <c r="U51" s="63">
        <v>116574115.0933</v>
      </c>
      <c r="V51" s="63">
        <v>5858085.3399</v>
      </c>
      <c r="W51" s="63">
        <v>4412886.0921999998</v>
      </c>
      <c r="X51" s="63">
        <v>0</v>
      </c>
      <c r="Y51" s="63">
        <f t="shared" si="9"/>
        <v>4412886.0921999998</v>
      </c>
      <c r="Z51" s="63">
        <v>172963787.05019999</v>
      </c>
      <c r="AA51" s="68">
        <f t="shared" si="4"/>
        <v>330330961.55510002</v>
      </c>
    </row>
    <row r="52" spans="1:27" ht="24.9" customHeight="1">
      <c r="A52" s="179"/>
      <c r="B52" s="181"/>
      <c r="C52" s="59">
        <v>6</v>
      </c>
      <c r="D52" s="63" t="s">
        <v>223</v>
      </c>
      <c r="E52" s="63">
        <v>25470605.873799998</v>
      </c>
      <c r="F52" s="63">
        <v>0</v>
      </c>
      <c r="G52" s="63">
        <v>97280806.693599999</v>
      </c>
      <c r="H52" s="63">
        <v>5034700.2851999998</v>
      </c>
      <c r="I52" s="63">
        <v>3682542.3769999999</v>
      </c>
      <c r="J52" s="63">
        <f t="shared" si="11"/>
        <v>1841271.1884999999</v>
      </c>
      <c r="K52" s="63">
        <f t="shared" si="7"/>
        <v>1841271.1884999999</v>
      </c>
      <c r="L52" s="63">
        <v>148432318.8308</v>
      </c>
      <c r="M52" s="68">
        <f t="shared" si="3"/>
        <v>278059702.87190002</v>
      </c>
      <c r="N52" s="67"/>
      <c r="O52" s="181"/>
      <c r="P52" s="69">
        <v>26</v>
      </c>
      <c r="Q52" s="181"/>
      <c r="R52" s="63" t="s">
        <v>224</v>
      </c>
      <c r="S52" s="63">
        <v>28952393.891199999</v>
      </c>
      <c r="T52" s="63">
        <v>0</v>
      </c>
      <c r="U52" s="63">
        <v>110578925.66069999</v>
      </c>
      <c r="V52" s="63">
        <v>5790437.4981000004</v>
      </c>
      <c r="W52" s="63">
        <v>4185939.5865000002</v>
      </c>
      <c r="X52" s="63">
        <v>0</v>
      </c>
      <c r="Y52" s="63">
        <f t="shared" si="9"/>
        <v>4185939.5865000002</v>
      </c>
      <c r="Z52" s="63">
        <v>170893970.03279999</v>
      </c>
      <c r="AA52" s="68">
        <f t="shared" si="4"/>
        <v>320401666.66930002</v>
      </c>
    </row>
    <row r="53" spans="1:27" ht="24.9" customHeight="1">
      <c r="A53" s="179"/>
      <c r="B53" s="181"/>
      <c r="C53" s="59">
        <v>7</v>
      </c>
      <c r="D53" s="63" t="s">
        <v>225</v>
      </c>
      <c r="E53" s="63">
        <v>28888103.1479</v>
      </c>
      <c r="F53" s="63">
        <v>0</v>
      </c>
      <c r="G53" s="63">
        <v>110333377.6983</v>
      </c>
      <c r="H53" s="63">
        <v>5760329.6215000004</v>
      </c>
      <c r="I53" s="63">
        <v>4176644.4254000001</v>
      </c>
      <c r="J53" s="63">
        <f t="shared" si="11"/>
        <v>2088322.2127</v>
      </c>
      <c r="K53" s="63">
        <f t="shared" si="7"/>
        <v>2088322.2127</v>
      </c>
      <c r="L53" s="63">
        <v>170634356.7265</v>
      </c>
      <c r="M53" s="68">
        <f t="shared" si="3"/>
        <v>317704489.40689999</v>
      </c>
      <c r="N53" s="67"/>
      <c r="O53" s="181"/>
      <c r="P53" s="69">
        <v>27</v>
      </c>
      <c r="Q53" s="181"/>
      <c r="R53" s="63" t="s">
        <v>226</v>
      </c>
      <c r="S53" s="63">
        <v>29560459.976199999</v>
      </c>
      <c r="T53" s="63">
        <v>0</v>
      </c>
      <c r="U53" s="63">
        <v>112901334.46269999</v>
      </c>
      <c r="V53" s="63">
        <v>5746899.2834000001</v>
      </c>
      <c r="W53" s="63">
        <v>4273853.8332000002</v>
      </c>
      <c r="X53" s="63">
        <v>0</v>
      </c>
      <c r="Y53" s="63">
        <f t="shared" si="9"/>
        <v>4273853.8332000002</v>
      </c>
      <c r="Z53" s="63">
        <v>169561833.85370001</v>
      </c>
      <c r="AA53" s="68">
        <f t="shared" si="4"/>
        <v>322044381.40920001</v>
      </c>
    </row>
    <row r="54" spans="1:27" ht="24.9" customHeight="1">
      <c r="A54" s="179"/>
      <c r="B54" s="181"/>
      <c r="C54" s="59">
        <v>8</v>
      </c>
      <c r="D54" s="63" t="s">
        <v>227</v>
      </c>
      <c r="E54" s="63">
        <v>23146565.443300001</v>
      </c>
      <c r="F54" s="63">
        <v>0</v>
      </c>
      <c r="G54" s="63">
        <v>88404514.979800001</v>
      </c>
      <c r="H54" s="63">
        <v>4693416.1277000001</v>
      </c>
      <c r="I54" s="63">
        <v>3346532.4127000002</v>
      </c>
      <c r="J54" s="63">
        <f t="shared" si="11"/>
        <v>1673266.2063500001</v>
      </c>
      <c r="K54" s="63">
        <f t="shared" si="7"/>
        <v>1673266.2063500001</v>
      </c>
      <c r="L54" s="63">
        <v>137990067.64379999</v>
      </c>
      <c r="M54" s="68">
        <f t="shared" si="3"/>
        <v>255907830.40095001</v>
      </c>
      <c r="N54" s="67"/>
      <c r="O54" s="181"/>
      <c r="P54" s="69">
        <v>28</v>
      </c>
      <c r="Q54" s="181"/>
      <c r="R54" s="63" t="s">
        <v>228</v>
      </c>
      <c r="S54" s="63">
        <v>24899206.468499999</v>
      </c>
      <c r="T54" s="63">
        <v>0</v>
      </c>
      <c r="U54" s="63">
        <v>95098440.2685</v>
      </c>
      <c r="V54" s="63">
        <v>5090088.0489999996</v>
      </c>
      <c r="W54" s="63">
        <v>3599929.4021999999</v>
      </c>
      <c r="X54" s="63">
        <v>0</v>
      </c>
      <c r="Y54" s="63">
        <f t="shared" si="9"/>
        <v>3599929.4021999999</v>
      </c>
      <c r="Z54" s="63">
        <v>149465419.3497</v>
      </c>
      <c r="AA54" s="68">
        <f t="shared" si="4"/>
        <v>278153083.53789997</v>
      </c>
    </row>
    <row r="55" spans="1:27" ht="24.9" customHeight="1">
      <c r="A55" s="179"/>
      <c r="B55" s="181"/>
      <c r="C55" s="59">
        <v>9</v>
      </c>
      <c r="D55" s="63" t="s">
        <v>229</v>
      </c>
      <c r="E55" s="63">
        <v>26862390.085099999</v>
      </c>
      <c r="F55" s="63">
        <v>0</v>
      </c>
      <c r="G55" s="63">
        <v>102596498.49529999</v>
      </c>
      <c r="H55" s="63">
        <v>5394674.5165999997</v>
      </c>
      <c r="I55" s="63">
        <v>3883766.6575000002</v>
      </c>
      <c r="J55" s="63">
        <f t="shared" si="11"/>
        <v>1941883.3287500001</v>
      </c>
      <c r="K55" s="63">
        <f t="shared" si="7"/>
        <v>1941883.3287500001</v>
      </c>
      <c r="L55" s="63">
        <v>159446429.1031</v>
      </c>
      <c r="M55" s="68">
        <f t="shared" si="3"/>
        <v>296241875.52885002</v>
      </c>
      <c r="N55" s="67"/>
      <c r="O55" s="181"/>
      <c r="P55" s="69">
        <v>29</v>
      </c>
      <c r="Q55" s="181"/>
      <c r="R55" s="63" t="s">
        <v>230</v>
      </c>
      <c r="S55" s="63">
        <v>29793475.849599998</v>
      </c>
      <c r="T55" s="63">
        <v>0</v>
      </c>
      <c r="U55" s="63">
        <v>113791300.4198</v>
      </c>
      <c r="V55" s="63">
        <v>5730765.6025999999</v>
      </c>
      <c r="W55" s="63">
        <v>4307543.2880999995</v>
      </c>
      <c r="X55" s="63">
        <v>0</v>
      </c>
      <c r="Y55" s="63">
        <f t="shared" si="9"/>
        <v>4307543.2880999995</v>
      </c>
      <c r="Z55" s="63">
        <v>169068192.57640001</v>
      </c>
      <c r="AA55" s="68">
        <f t="shared" si="4"/>
        <v>322691277.73650002</v>
      </c>
    </row>
    <row r="56" spans="1:27" ht="24.9" customHeight="1">
      <c r="A56" s="179"/>
      <c r="B56" s="181"/>
      <c r="C56" s="59">
        <v>10</v>
      </c>
      <c r="D56" s="63" t="s">
        <v>231</v>
      </c>
      <c r="E56" s="63">
        <v>29225036.822099999</v>
      </c>
      <c r="F56" s="63">
        <v>0</v>
      </c>
      <c r="G56" s="63">
        <v>111620240.6725</v>
      </c>
      <c r="H56" s="63">
        <v>5991609.3442000002</v>
      </c>
      <c r="I56" s="63">
        <v>4225358.3249000004</v>
      </c>
      <c r="J56" s="63">
        <f t="shared" si="11"/>
        <v>2112679.1624500002</v>
      </c>
      <c r="K56" s="63">
        <f t="shared" si="7"/>
        <v>2112679.1624500002</v>
      </c>
      <c r="L56" s="63">
        <v>177710808.72600001</v>
      </c>
      <c r="M56" s="68">
        <f t="shared" si="3"/>
        <v>326660374.72724998</v>
      </c>
      <c r="N56" s="67"/>
      <c r="O56" s="181"/>
      <c r="P56" s="69">
        <v>30</v>
      </c>
      <c r="Q56" s="181"/>
      <c r="R56" s="63" t="s">
        <v>232</v>
      </c>
      <c r="S56" s="63">
        <v>26875508.460200001</v>
      </c>
      <c r="T56" s="63">
        <v>0</v>
      </c>
      <c r="U56" s="63">
        <v>102646601.9798</v>
      </c>
      <c r="V56" s="63">
        <v>5526595.0083999997</v>
      </c>
      <c r="W56" s="63">
        <v>3885663.3132000002</v>
      </c>
      <c r="X56" s="63">
        <v>0</v>
      </c>
      <c r="Y56" s="63">
        <f t="shared" si="9"/>
        <v>3885663.3132000002</v>
      </c>
      <c r="Z56" s="63">
        <v>162821196.9765</v>
      </c>
      <c r="AA56" s="68">
        <f t="shared" si="4"/>
        <v>301755565.73809999</v>
      </c>
    </row>
    <row r="57" spans="1:27" ht="24.9" customHeight="1">
      <c r="A57" s="179"/>
      <c r="B57" s="181"/>
      <c r="C57" s="59">
        <v>11</v>
      </c>
      <c r="D57" s="63" t="s">
        <v>233</v>
      </c>
      <c r="E57" s="63">
        <v>22492397.599300001</v>
      </c>
      <c r="F57" s="63">
        <v>0</v>
      </c>
      <c r="G57" s="63">
        <v>85906028.061499998</v>
      </c>
      <c r="H57" s="63">
        <v>4665682.1031999998</v>
      </c>
      <c r="I57" s="63">
        <v>3251952.7697999999</v>
      </c>
      <c r="J57" s="63">
        <f t="shared" si="11"/>
        <v>1625976.3848999999</v>
      </c>
      <c r="K57" s="63">
        <f t="shared" ref="K57:K77" si="12">I57-J57</f>
        <v>1625976.3848999999</v>
      </c>
      <c r="L57" s="63">
        <v>137141491.3355</v>
      </c>
      <c r="M57" s="68">
        <f t="shared" si="3"/>
        <v>251831575.4844</v>
      </c>
      <c r="N57" s="67"/>
      <c r="O57" s="181"/>
      <c r="P57" s="69">
        <v>31</v>
      </c>
      <c r="Q57" s="181"/>
      <c r="R57" s="63" t="s">
        <v>234</v>
      </c>
      <c r="S57" s="63">
        <v>27845382.7049</v>
      </c>
      <c r="T57" s="63">
        <v>0</v>
      </c>
      <c r="U57" s="63">
        <v>106350877.7783</v>
      </c>
      <c r="V57" s="63">
        <v>5325560.2562999995</v>
      </c>
      <c r="W57" s="63">
        <v>4025887.8144</v>
      </c>
      <c r="X57" s="63">
        <v>0</v>
      </c>
      <c r="Y57" s="63">
        <f t="shared" si="9"/>
        <v>4025887.8144</v>
      </c>
      <c r="Z57" s="63">
        <v>156670148.5544</v>
      </c>
      <c r="AA57" s="68">
        <f t="shared" si="4"/>
        <v>300217857.10829997</v>
      </c>
    </row>
    <row r="58" spans="1:27" ht="24.9" customHeight="1">
      <c r="A58" s="179"/>
      <c r="B58" s="181"/>
      <c r="C58" s="59">
        <v>12</v>
      </c>
      <c r="D58" s="63" t="s">
        <v>235</v>
      </c>
      <c r="E58" s="63">
        <v>26604464.621399999</v>
      </c>
      <c r="F58" s="63">
        <v>0</v>
      </c>
      <c r="G58" s="63">
        <v>101611394.4382</v>
      </c>
      <c r="H58" s="63">
        <v>5335627.5171999997</v>
      </c>
      <c r="I58" s="63">
        <v>3846475.7716999999</v>
      </c>
      <c r="J58" s="63">
        <f t="shared" si="11"/>
        <v>1923237.88585</v>
      </c>
      <c r="K58" s="63">
        <f t="shared" si="12"/>
        <v>1923237.88585</v>
      </c>
      <c r="L58" s="63">
        <v>157639771.5553</v>
      </c>
      <c r="M58" s="68">
        <f t="shared" si="3"/>
        <v>293114496.01795</v>
      </c>
      <c r="N58" s="67"/>
      <c r="O58" s="181"/>
      <c r="P58" s="69">
        <v>32</v>
      </c>
      <c r="Q58" s="181"/>
      <c r="R58" s="63" t="s">
        <v>236</v>
      </c>
      <c r="S58" s="63">
        <v>29877524.019200001</v>
      </c>
      <c r="T58" s="63">
        <v>0</v>
      </c>
      <c r="U58" s="63">
        <v>114112308.6354</v>
      </c>
      <c r="V58" s="63">
        <v>5867845.0806</v>
      </c>
      <c r="W58" s="63">
        <v>4319694.9797</v>
      </c>
      <c r="X58" s="63">
        <v>0</v>
      </c>
      <c r="Y58" s="63">
        <f t="shared" si="9"/>
        <v>4319694.9797</v>
      </c>
      <c r="Z58" s="63">
        <v>173262405.25940001</v>
      </c>
      <c r="AA58" s="68">
        <f t="shared" si="4"/>
        <v>327439777.97430003</v>
      </c>
    </row>
    <row r="59" spans="1:27" ht="24.9" customHeight="1">
      <c r="A59" s="179"/>
      <c r="B59" s="181"/>
      <c r="C59" s="59">
        <v>13</v>
      </c>
      <c r="D59" s="63" t="s">
        <v>237</v>
      </c>
      <c r="E59" s="63">
        <v>26611965.567000002</v>
      </c>
      <c r="F59" s="63">
        <v>0</v>
      </c>
      <c r="G59" s="63">
        <v>101640043.0713</v>
      </c>
      <c r="H59" s="63">
        <v>5336979.5651000002</v>
      </c>
      <c r="I59" s="63">
        <v>3847560.2590999999</v>
      </c>
      <c r="J59" s="63">
        <f t="shared" si="11"/>
        <v>1923780.12955</v>
      </c>
      <c r="K59" s="63">
        <f t="shared" si="12"/>
        <v>1923780.12955</v>
      </c>
      <c r="L59" s="63">
        <v>157681140.08489999</v>
      </c>
      <c r="M59" s="68">
        <f t="shared" si="3"/>
        <v>293193908.41785002</v>
      </c>
      <c r="N59" s="67"/>
      <c r="O59" s="181"/>
      <c r="P59" s="69">
        <v>33</v>
      </c>
      <c r="Q59" s="181"/>
      <c r="R59" s="63" t="s">
        <v>238</v>
      </c>
      <c r="S59" s="63">
        <v>28956948.959399998</v>
      </c>
      <c r="T59" s="63">
        <v>0</v>
      </c>
      <c r="U59" s="63">
        <v>110596322.9976</v>
      </c>
      <c r="V59" s="63">
        <v>5339614.7374</v>
      </c>
      <c r="W59" s="63">
        <v>4186598.1587</v>
      </c>
      <c r="X59" s="63">
        <v>0</v>
      </c>
      <c r="Y59" s="63">
        <f t="shared" ref="Y59:Y82" si="13">W59-X59</f>
        <v>4186598.1587</v>
      </c>
      <c r="Z59" s="63">
        <v>157100172.68110001</v>
      </c>
      <c r="AA59" s="68">
        <f t="shared" si="4"/>
        <v>306179657.53420001</v>
      </c>
    </row>
    <row r="60" spans="1:27" ht="24.9" customHeight="1">
      <c r="A60" s="179"/>
      <c r="B60" s="181"/>
      <c r="C60" s="59">
        <v>14</v>
      </c>
      <c r="D60" s="63" t="s">
        <v>239</v>
      </c>
      <c r="E60" s="63">
        <v>27446283.665600002</v>
      </c>
      <c r="F60" s="63">
        <v>0</v>
      </c>
      <c r="G60" s="63">
        <v>104826584.3759</v>
      </c>
      <c r="H60" s="63">
        <v>5462572.3169</v>
      </c>
      <c r="I60" s="63">
        <v>3968186.0413000002</v>
      </c>
      <c r="J60" s="63">
        <f t="shared" si="11"/>
        <v>1984093.0206500001</v>
      </c>
      <c r="K60" s="63">
        <f t="shared" si="12"/>
        <v>1984093.0206500001</v>
      </c>
      <c r="L60" s="63">
        <v>161523894.0839</v>
      </c>
      <c r="M60" s="68">
        <f t="shared" si="3"/>
        <v>301243427.46294999</v>
      </c>
      <c r="N60" s="67"/>
      <c r="O60" s="182"/>
      <c r="P60" s="69">
        <v>34</v>
      </c>
      <c r="Q60" s="182"/>
      <c r="R60" s="63" t="s">
        <v>240</v>
      </c>
      <c r="S60" s="63">
        <v>28380185.832400002</v>
      </c>
      <c r="T60" s="63">
        <v>0</v>
      </c>
      <c r="U60" s="63">
        <v>108393470.7156</v>
      </c>
      <c r="V60" s="63">
        <v>5537945.3936999999</v>
      </c>
      <c r="W60" s="63">
        <v>4103209.6965000001</v>
      </c>
      <c r="X60" s="63">
        <v>0</v>
      </c>
      <c r="Y60" s="63">
        <f t="shared" si="13"/>
        <v>4103209.6965000001</v>
      </c>
      <c r="Z60" s="63">
        <v>163168484.04409999</v>
      </c>
      <c r="AA60" s="68">
        <f t="shared" si="4"/>
        <v>309583295.68229997</v>
      </c>
    </row>
    <row r="61" spans="1:27" ht="24.9" customHeight="1">
      <c r="A61" s="179"/>
      <c r="B61" s="181"/>
      <c r="C61" s="59">
        <v>15</v>
      </c>
      <c r="D61" s="63" t="s">
        <v>241</v>
      </c>
      <c r="E61" s="63">
        <v>25074869.8336</v>
      </c>
      <c r="F61" s="63">
        <v>0</v>
      </c>
      <c r="G61" s="63">
        <v>95769357.715299994</v>
      </c>
      <c r="H61" s="63">
        <v>4964007.4950999999</v>
      </c>
      <c r="I61" s="63">
        <v>3625326.8265</v>
      </c>
      <c r="J61" s="63">
        <f t="shared" si="11"/>
        <v>1812663.41325</v>
      </c>
      <c r="K61" s="63">
        <f t="shared" si="12"/>
        <v>1812663.41325</v>
      </c>
      <c r="L61" s="63">
        <v>146269335.7132</v>
      </c>
      <c r="M61" s="68">
        <f t="shared" si="3"/>
        <v>273890234.17044997</v>
      </c>
      <c r="N61" s="67"/>
      <c r="O61" s="59"/>
      <c r="P61" s="173" t="s">
        <v>242</v>
      </c>
      <c r="Q61" s="174"/>
      <c r="R61" s="64"/>
      <c r="S61" s="64">
        <f>SUM(S27:S60)</f>
        <v>1007780220.6114</v>
      </c>
      <c r="T61" s="64">
        <f t="shared" ref="T61:AA61" si="14">SUM(T27:T60)</f>
        <v>0</v>
      </c>
      <c r="U61" s="64">
        <f t="shared" si="14"/>
        <v>3849051464.1420002</v>
      </c>
      <c r="V61" s="64">
        <f t="shared" si="14"/>
        <v>194326821.37329999</v>
      </c>
      <c r="W61" s="64">
        <f t="shared" si="14"/>
        <v>145704950.54300001</v>
      </c>
      <c r="X61" s="64">
        <f t="shared" si="14"/>
        <v>0</v>
      </c>
      <c r="Y61" s="64">
        <f t="shared" si="14"/>
        <v>145704950.54300001</v>
      </c>
      <c r="Z61" s="64">
        <f t="shared" si="14"/>
        <v>5732432336.9738998</v>
      </c>
      <c r="AA61" s="64">
        <f t="shared" si="14"/>
        <v>10929295793.6436</v>
      </c>
    </row>
    <row r="62" spans="1:27" ht="24.9" customHeight="1">
      <c r="A62" s="179"/>
      <c r="B62" s="181"/>
      <c r="C62" s="59">
        <v>16</v>
      </c>
      <c r="D62" s="63" t="s">
        <v>243</v>
      </c>
      <c r="E62" s="63">
        <v>25602705.266600002</v>
      </c>
      <c r="F62" s="63">
        <v>0</v>
      </c>
      <c r="G62" s="63">
        <v>97785338.684900001</v>
      </c>
      <c r="H62" s="63">
        <v>5280284.4473999999</v>
      </c>
      <c r="I62" s="63">
        <v>3701641.3185000001</v>
      </c>
      <c r="J62" s="63">
        <f t="shared" si="11"/>
        <v>1850820.65925</v>
      </c>
      <c r="K62" s="63">
        <f t="shared" si="12"/>
        <v>1850820.65925</v>
      </c>
      <c r="L62" s="63">
        <v>155946442.92050001</v>
      </c>
      <c r="M62" s="68">
        <f t="shared" si="3"/>
        <v>286465591.97864997</v>
      </c>
      <c r="N62" s="67"/>
      <c r="O62" s="180">
        <v>21</v>
      </c>
      <c r="P62" s="69">
        <v>1</v>
      </c>
      <c r="Q62" s="180" t="s">
        <v>110</v>
      </c>
      <c r="R62" s="63" t="s">
        <v>244</v>
      </c>
      <c r="S62" s="63">
        <v>22722988.651900001</v>
      </c>
      <c r="T62" s="63">
        <v>0</v>
      </c>
      <c r="U62" s="63">
        <v>86786732.812800005</v>
      </c>
      <c r="V62" s="63">
        <v>4488760.9935999997</v>
      </c>
      <c r="W62" s="63">
        <v>3285291.6439999999</v>
      </c>
      <c r="X62" s="63">
        <f>W62/2</f>
        <v>1642645.8219999999</v>
      </c>
      <c r="Y62" s="63">
        <f t="shared" si="13"/>
        <v>1642645.8219999999</v>
      </c>
      <c r="Z62" s="63">
        <v>129423382.7295</v>
      </c>
      <c r="AA62" s="68">
        <f t="shared" si="4"/>
        <v>245064511.00979999</v>
      </c>
    </row>
    <row r="63" spans="1:27" ht="24.9" customHeight="1">
      <c r="A63" s="179"/>
      <c r="B63" s="181"/>
      <c r="C63" s="59">
        <v>17</v>
      </c>
      <c r="D63" s="63" t="s">
        <v>245</v>
      </c>
      <c r="E63" s="63">
        <v>23898603.472199999</v>
      </c>
      <c r="F63" s="63">
        <v>0</v>
      </c>
      <c r="G63" s="63">
        <v>91276801.037100002</v>
      </c>
      <c r="H63" s="63">
        <v>5018725.6688999999</v>
      </c>
      <c r="I63" s="63">
        <v>3455262.1353000002</v>
      </c>
      <c r="J63" s="63">
        <f t="shared" si="11"/>
        <v>1727631.0676500001</v>
      </c>
      <c r="K63" s="63">
        <f t="shared" si="12"/>
        <v>1727631.0676500001</v>
      </c>
      <c r="L63" s="63">
        <v>147943544.43939999</v>
      </c>
      <c r="M63" s="68">
        <f t="shared" si="3"/>
        <v>269865305.68524998</v>
      </c>
      <c r="N63" s="67"/>
      <c r="O63" s="181"/>
      <c r="P63" s="69">
        <v>2</v>
      </c>
      <c r="Q63" s="181"/>
      <c r="R63" s="63" t="s">
        <v>246</v>
      </c>
      <c r="S63" s="63">
        <v>37128463.639200002</v>
      </c>
      <c r="T63" s="63">
        <v>0</v>
      </c>
      <c r="U63" s="63">
        <v>141806084.70860001</v>
      </c>
      <c r="V63" s="63">
        <v>5830094.7635000004</v>
      </c>
      <c r="W63" s="63">
        <v>5368036.4505000003</v>
      </c>
      <c r="X63" s="63">
        <f t="shared" ref="X63:X121" si="15">W63/2</f>
        <v>2684018.2252500001</v>
      </c>
      <c r="Y63" s="63">
        <f t="shared" si="13"/>
        <v>2684018.2252500001</v>
      </c>
      <c r="Z63" s="63">
        <v>170464092.77630001</v>
      </c>
      <c r="AA63" s="68">
        <f t="shared" si="4"/>
        <v>357912754.11285001</v>
      </c>
    </row>
    <row r="64" spans="1:27" ht="24.9" customHeight="1">
      <c r="A64" s="179"/>
      <c r="B64" s="181"/>
      <c r="C64" s="59">
        <v>18</v>
      </c>
      <c r="D64" s="63" t="s">
        <v>247</v>
      </c>
      <c r="E64" s="63">
        <v>29691734.861299999</v>
      </c>
      <c r="F64" s="63">
        <v>0</v>
      </c>
      <c r="G64" s="63">
        <v>113402717.3814</v>
      </c>
      <c r="H64" s="63">
        <v>5859767.6315000001</v>
      </c>
      <c r="I64" s="63">
        <v>4292833.5672000004</v>
      </c>
      <c r="J64" s="63">
        <f t="shared" si="11"/>
        <v>2146416.7836000002</v>
      </c>
      <c r="K64" s="63">
        <f t="shared" si="12"/>
        <v>2146416.7836000002</v>
      </c>
      <c r="L64" s="63">
        <v>173676855.6408</v>
      </c>
      <c r="M64" s="68">
        <f t="shared" si="3"/>
        <v>324777492.29860002</v>
      </c>
      <c r="N64" s="67"/>
      <c r="O64" s="181"/>
      <c r="P64" s="69">
        <v>3</v>
      </c>
      <c r="Q64" s="181"/>
      <c r="R64" s="63" t="s">
        <v>248</v>
      </c>
      <c r="S64" s="63">
        <v>31272998.7766</v>
      </c>
      <c r="T64" s="63">
        <v>0</v>
      </c>
      <c r="U64" s="63">
        <v>119442095.87279999</v>
      </c>
      <c r="V64" s="63">
        <v>5960232.2141000004</v>
      </c>
      <c r="W64" s="63">
        <v>4521452.8394999998</v>
      </c>
      <c r="X64" s="63">
        <f t="shared" si="15"/>
        <v>2260726.4197499999</v>
      </c>
      <c r="Y64" s="63">
        <f t="shared" si="13"/>
        <v>2260726.4197499999</v>
      </c>
      <c r="Z64" s="63">
        <v>174445900.65619999</v>
      </c>
      <c r="AA64" s="68">
        <f t="shared" si="4"/>
        <v>333381953.93945003</v>
      </c>
    </row>
    <row r="65" spans="1:27" ht="24.9" customHeight="1">
      <c r="A65" s="179"/>
      <c r="B65" s="181"/>
      <c r="C65" s="59">
        <v>19</v>
      </c>
      <c r="D65" s="63" t="s">
        <v>249</v>
      </c>
      <c r="E65" s="63">
        <v>24775554.374600001</v>
      </c>
      <c r="F65" s="63">
        <v>0</v>
      </c>
      <c r="G65" s="63">
        <v>94626171.351699993</v>
      </c>
      <c r="H65" s="63">
        <v>5070978.3435000004</v>
      </c>
      <c r="I65" s="63">
        <v>3582051.7718000002</v>
      </c>
      <c r="J65" s="63">
        <f t="shared" si="11"/>
        <v>1791025.8859000001</v>
      </c>
      <c r="K65" s="63">
        <f t="shared" si="12"/>
        <v>1791025.8859000001</v>
      </c>
      <c r="L65" s="63">
        <v>149542316.43520001</v>
      </c>
      <c r="M65" s="68">
        <f t="shared" si="3"/>
        <v>275806046.39090002</v>
      </c>
      <c r="N65" s="67"/>
      <c r="O65" s="181"/>
      <c r="P65" s="69">
        <v>4</v>
      </c>
      <c r="Q65" s="181"/>
      <c r="R65" s="63" t="s">
        <v>250</v>
      </c>
      <c r="S65" s="63">
        <v>25821127.066799998</v>
      </c>
      <c r="T65" s="63">
        <v>0</v>
      </c>
      <c r="U65" s="63">
        <v>98619564.969999999</v>
      </c>
      <c r="V65" s="63">
        <v>5071777.6809999999</v>
      </c>
      <c r="W65" s="63">
        <v>3733220.7610999998</v>
      </c>
      <c r="X65" s="63">
        <f t="shared" si="15"/>
        <v>1866610.3805499999</v>
      </c>
      <c r="Y65" s="63">
        <f t="shared" si="13"/>
        <v>1866610.3805499999</v>
      </c>
      <c r="Z65" s="63">
        <v>147261909.84220001</v>
      </c>
      <c r="AA65" s="68">
        <f t="shared" si="4"/>
        <v>278640989.94055003</v>
      </c>
    </row>
    <row r="66" spans="1:27" ht="24.9" customHeight="1">
      <c r="A66" s="179"/>
      <c r="B66" s="181"/>
      <c r="C66" s="59">
        <v>20</v>
      </c>
      <c r="D66" s="63" t="s">
        <v>251</v>
      </c>
      <c r="E66" s="63">
        <v>26068014.093199998</v>
      </c>
      <c r="F66" s="63">
        <v>0</v>
      </c>
      <c r="G66" s="63">
        <v>99562509.523900002</v>
      </c>
      <c r="H66" s="63">
        <v>5293895.8203999996</v>
      </c>
      <c r="I66" s="63">
        <v>3768915.7085000002</v>
      </c>
      <c r="J66" s="63">
        <f t="shared" si="11"/>
        <v>1884457.8542500001</v>
      </c>
      <c r="K66" s="63">
        <f t="shared" si="12"/>
        <v>1884457.8542500001</v>
      </c>
      <c r="L66" s="63">
        <v>156362909.29390001</v>
      </c>
      <c r="M66" s="68">
        <f t="shared" si="3"/>
        <v>289171786.58565003</v>
      </c>
      <c r="N66" s="67"/>
      <c r="O66" s="181"/>
      <c r="P66" s="69">
        <v>5</v>
      </c>
      <c r="Q66" s="181"/>
      <c r="R66" s="63" t="s">
        <v>252</v>
      </c>
      <c r="S66" s="63">
        <v>34388707.818999998</v>
      </c>
      <c r="T66" s="63">
        <v>0</v>
      </c>
      <c r="U66" s="63">
        <v>131342036.1639</v>
      </c>
      <c r="V66" s="63">
        <v>6441209.0514000002</v>
      </c>
      <c r="W66" s="63">
        <v>4971922.3195000002</v>
      </c>
      <c r="X66" s="63">
        <f t="shared" si="15"/>
        <v>2485961.1597500001</v>
      </c>
      <c r="Y66" s="63">
        <f t="shared" si="13"/>
        <v>2485961.1597500001</v>
      </c>
      <c r="Z66" s="63">
        <v>189162320.5077</v>
      </c>
      <c r="AA66" s="68">
        <f t="shared" si="4"/>
        <v>363820234.70174998</v>
      </c>
    </row>
    <row r="67" spans="1:27" ht="24.9" customHeight="1">
      <c r="A67" s="179"/>
      <c r="B67" s="181"/>
      <c r="C67" s="59">
        <v>21</v>
      </c>
      <c r="D67" s="63" t="s">
        <v>253</v>
      </c>
      <c r="E67" s="63">
        <v>27114520.8772</v>
      </c>
      <c r="F67" s="63">
        <v>0</v>
      </c>
      <c r="G67" s="63">
        <v>103559470.75300001</v>
      </c>
      <c r="H67" s="63">
        <v>5521698.8483999996</v>
      </c>
      <c r="I67" s="63">
        <v>3920219.7489</v>
      </c>
      <c r="J67" s="63">
        <f t="shared" si="11"/>
        <v>1960109.87445</v>
      </c>
      <c r="K67" s="63">
        <f t="shared" si="12"/>
        <v>1960109.87445</v>
      </c>
      <c r="L67" s="63">
        <v>163332985.07449999</v>
      </c>
      <c r="M67" s="68">
        <f t="shared" si="3"/>
        <v>301488785.42755002</v>
      </c>
      <c r="N67" s="67"/>
      <c r="O67" s="181"/>
      <c r="P67" s="69">
        <v>6</v>
      </c>
      <c r="Q67" s="181"/>
      <c r="R67" s="63" t="s">
        <v>254</v>
      </c>
      <c r="S67" s="63">
        <v>42072503.7575</v>
      </c>
      <c r="T67" s="63">
        <v>0</v>
      </c>
      <c r="U67" s="63">
        <v>160689036.03740001</v>
      </c>
      <c r="V67" s="63">
        <v>6788912.5959999999</v>
      </c>
      <c r="W67" s="63">
        <v>6082846.1937999995</v>
      </c>
      <c r="X67" s="63">
        <f t="shared" si="15"/>
        <v>3041423.0968999998</v>
      </c>
      <c r="Y67" s="63">
        <f t="shared" si="13"/>
        <v>3041423.0968999998</v>
      </c>
      <c r="Z67" s="63">
        <v>199800985.30149999</v>
      </c>
      <c r="AA67" s="68">
        <f t="shared" si="4"/>
        <v>412392860.78930002</v>
      </c>
    </row>
    <row r="68" spans="1:27" ht="24.9" customHeight="1">
      <c r="A68" s="179"/>
      <c r="B68" s="181"/>
      <c r="C68" s="59">
        <v>22</v>
      </c>
      <c r="D68" s="63" t="s">
        <v>255</v>
      </c>
      <c r="E68" s="63">
        <v>23305640.366099998</v>
      </c>
      <c r="F68" s="63">
        <v>0</v>
      </c>
      <c r="G68" s="63">
        <v>89012075.588699996</v>
      </c>
      <c r="H68" s="63">
        <v>5019236.9474999998</v>
      </c>
      <c r="I68" s="63">
        <v>3369531.4786999999</v>
      </c>
      <c r="J68" s="63">
        <f t="shared" si="11"/>
        <v>1684765.7393499999</v>
      </c>
      <c r="K68" s="63">
        <f t="shared" si="12"/>
        <v>1684765.7393499999</v>
      </c>
      <c r="L68" s="63">
        <v>147959188.00099999</v>
      </c>
      <c r="M68" s="68">
        <f t="shared" si="3"/>
        <v>266980906.64265001</v>
      </c>
      <c r="N68" s="67"/>
      <c r="O68" s="181"/>
      <c r="P68" s="69">
        <v>7</v>
      </c>
      <c r="Q68" s="181"/>
      <c r="R68" s="63" t="s">
        <v>256</v>
      </c>
      <c r="S68" s="63">
        <v>28662832.532099999</v>
      </c>
      <c r="T68" s="63">
        <v>0</v>
      </c>
      <c r="U68" s="63">
        <v>109472993.48379999</v>
      </c>
      <c r="V68" s="63">
        <v>5119201.6131999996</v>
      </c>
      <c r="W68" s="63">
        <v>4144074.7804999999</v>
      </c>
      <c r="X68" s="63">
        <f t="shared" si="15"/>
        <v>2072037.3902499999</v>
      </c>
      <c r="Y68" s="63">
        <f t="shared" si="13"/>
        <v>2072037.3902499999</v>
      </c>
      <c r="Z68" s="63">
        <v>148712937.08950001</v>
      </c>
      <c r="AA68" s="68">
        <f t="shared" si="4"/>
        <v>294040002.10885</v>
      </c>
    </row>
    <row r="69" spans="1:27" ht="24.9" customHeight="1">
      <c r="A69" s="179"/>
      <c r="B69" s="181"/>
      <c r="C69" s="59">
        <v>23</v>
      </c>
      <c r="D69" s="63" t="s">
        <v>257</v>
      </c>
      <c r="E69" s="63">
        <v>24335622.243700001</v>
      </c>
      <c r="F69" s="63">
        <v>0</v>
      </c>
      <c r="G69" s="63">
        <v>92945922.644899994</v>
      </c>
      <c r="H69" s="63">
        <v>5238700.4532000003</v>
      </c>
      <c r="I69" s="63">
        <v>3518446.3465999998</v>
      </c>
      <c r="J69" s="63">
        <f t="shared" si="11"/>
        <v>1759223.1732999999</v>
      </c>
      <c r="K69" s="63">
        <f t="shared" si="12"/>
        <v>1759223.1732999999</v>
      </c>
      <c r="L69" s="63">
        <v>154674099.9102</v>
      </c>
      <c r="M69" s="68">
        <f t="shared" si="3"/>
        <v>278953568.4253</v>
      </c>
      <c r="N69" s="67"/>
      <c r="O69" s="181"/>
      <c r="P69" s="69">
        <v>8</v>
      </c>
      <c r="Q69" s="181"/>
      <c r="R69" s="63" t="s">
        <v>258</v>
      </c>
      <c r="S69" s="63">
        <v>30450096.743700001</v>
      </c>
      <c r="T69" s="63">
        <v>0</v>
      </c>
      <c r="U69" s="63">
        <v>116299156.3612</v>
      </c>
      <c r="V69" s="63">
        <v>5378385.7866000002</v>
      </c>
      <c r="W69" s="63">
        <v>4402477.5931000002</v>
      </c>
      <c r="X69" s="63">
        <f t="shared" si="15"/>
        <v>2201238.7965500001</v>
      </c>
      <c r="Y69" s="63">
        <f t="shared" si="13"/>
        <v>2201238.7965500001</v>
      </c>
      <c r="Z69" s="63">
        <v>156643179.91780001</v>
      </c>
      <c r="AA69" s="68">
        <f t="shared" si="4"/>
        <v>310972057.60584998</v>
      </c>
    </row>
    <row r="70" spans="1:27" ht="24.9" customHeight="1">
      <c r="A70" s="179"/>
      <c r="B70" s="181"/>
      <c r="C70" s="59">
        <v>24</v>
      </c>
      <c r="D70" s="63" t="s">
        <v>259</v>
      </c>
      <c r="E70" s="63">
        <v>24926521.458700001</v>
      </c>
      <c r="F70" s="63">
        <v>0</v>
      </c>
      <c r="G70" s="63">
        <v>95202765.399200007</v>
      </c>
      <c r="H70" s="63">
        <v>4830677.3936000001</v>
      </c>
      <c r="I70" s="63">
        <v>3603878.6058</v>
      </c>
      <c r="J70" s="63">
        <f t="shared" si="11"/>
        <v>1801939.3029</v>
      </c>
      <c r="K70" s="63">
        <f t="shared" si="12"/>
        <v>1801939.3029</v>
      </c>
      <c r="L70" s="63">
        <v>142189842.48199999</v>
      </c>
      <c r="M70" s="68">
        <f t="shared" si="3"/>
        <v>268951746.03640002</v>
      </c>
      <c r="N70" s="67"/>
      <c r="O70" s="181"/>
      <c r="P70" s="69">
        <v>9</v>
      </c>
      <c r="Q70" s="181"/>
      <c r="R70" s="63" t="s">
        <v>260</v>
      </c>
      <c r="S70" s="63">
        <v>37828578.608099997</v>
      </c>
      <c r="T70" s="63">
        <v>0</v>
      </c>
      <c r="U70" s="63">
        <v>144480059.14340001</v>
      </c>
      <c r="V70" s="63">
        <v>6752361.8558</v>
      </c>
      <c r="W70" s="63">
        <v>5469259.1325000003</v>
      </c>
      <c r="X70" s="63">
        <f t="shared" si="15"/>
        <v>2734629.5662500001</v>
      </c>
      <c r="Y70" s="63">
        <f t="shared" si="13"/>
        <v>2734629.5662500001</v>
      </c>
      <c r="Z70" s="63">
        <v>198682644.46430001</v>
      </c>
      <c r="AA70" s="68">
        <f t="shared" si="4"/>
        <v>390478273.63784999</v>
      </c>
    </row>
    <row r="71" spans="1:27" ht="24.9" customHeight="1">
      <c r="A71" s="179"/>
      <c r="B71" s="181"/>
      <c r="C71" s="59">
        <v>25</v>
      </c>
      <c r="D71" s="63" t="s">
        <v>261</v>
      </c>
      <c r="E71" s="63">
        <v>29368964.1547</v>
      </c>
      <c r="F71" s="63">
        <v>0</v>
      </c>
      <c r="G71" s="63">
        <v>112169947.54189999</v>
      </c>
      <c r="H71" s="63">
        <v>5798618.7089999998</v>
      </c>
      <c r="I71" s="63">
        <v>4246167.3509</v>
      </c>
      <c r="J71" s="63">
        <f t="shared" si="11"/>
        <v>2123083.67545</v>
      </c>
      <c r="K71" s="63">
        <f t="shared" si="12"/>
        <v>2123083.67545</v>
      </c>
      <c r="L71" s="63">
        <v>171805885.67309999</v>
      </c>
      <c r="M71" s="68">
        <f t="shared" si="3"/>
        <v>321266499.75414997</v>
      </c>
      <c r="N71" s="67"/>
      <c r="O71" s="181"/>
      <c r="P71" s="69">
        <v>10</v>
      </c>
      <c r="Q71" s="181"/>
      <c r="R71" s="63" t="s">
        <v>262</v>
      </c>
      <c r="S71" s="63">
        <v>26340317.790899999</v>
      </c>
      <c r="T71" s="63">
        <v>0</v>
      </c>
      <c r="U71" s="63">
        <v>100602528.8901</v>
      </c>
      <c r="V71" s="63">
        <v>5116372.5382000003</v>
      </c>
      <c r="W71" s="63">
        <v>3808285.4004000002</v>
      </c>
      <c r="X71" s="63">
        <f t="shared" si="15"/>
        <v>1904142.7002000001</v>
      </c>
      <c r="Y71" s="63">
        <f t="shared" si="13"/>
        <v>1904142.7002000001</v>
      </c>
      <c r="Z71" s="63">
        <v>148626376.04859999</v>
      </c>
      <c r="AA71" s="68">
        <f t="shared" si="4"/>
        <v>282589737.96799999</v>
      </c>
    </row>
    <row r="72" spans="1:27" ht="24.9" customHeight="1">
      <c r="A72" s="179"/>
      <c r="B72" s="181"/>
      <c r="C72" s="59">
        <v>26</v>
      </c>
      <c r="D72" s="63" t="s">
        <v>263</v>
      </c>
      <c r="E72" s="63">
        <v>21877138.4133</v>
      </c>
      <c r="F72" s="63">
        <v>0</v>
      </c>
      <c r="G72" s="63">
        <v>83556146.388400003</v>
      </c>
      <c r="H72" s="63">
        <v>4442298.7947000004</v>
      </c>
      <c r="I72" s="63">
        <v>3162998.5441000001</v>
      </c>
      <c r="J72" s="63">
        <f t="shared" si="11"/>
        <v>1581499.27205</v>
      </c>
      <c r="K72" s="63">
        <f t="shared" si="12"/>
        <v>1581499.27205</v>
      </c>
      <c r="L72" s="63">
        <v>130306645.454</v>
      </c>
      <c r="M72" s="68">
        <f t="shared" ref="M72:M135" si="16">E72+F72+G72+H72+K72+L72</f>
        <v>241763728.32245001</v>
      </c>
      <c r="N72" s="67"/>
      <c r="O72" s="181"/>
      <c r="P72" s="69">
        <v>11</v>
      </c>
      <c r="Q72" s="181"/>
      <c r="R72" s="63" t="s">
        <v>264</v>
      </c>
      <c r="S72" s="63">
        <v>27822250.013900001</v>
      </c>
      <c r="T72" s="63">
        <v>0</v>
      </c>
      <c r="U72" s="63">
        <v>106262526.25480001</v>
      </c>
      <c r="V72" s="63">
        <v>5455032.1321</v>
      </c>
      <c r="W72" s="63">
        <v>4022543.2880000002</v>
      </c>
      <c r="X72" s="63">
        <f t="shared" si="15"/>
        <v>2011271.6440000001</v>
      </c>
      <c r="Y72" s="63">
        <f t="shared" si="13"/>
        <v>2011271.6440000001</v>
      </c>
      <c r="Z72" s="63">
        <v>158988323.61939999</v>
      </c>
      <c r="AA72" s="68">
        <f t="shared" ref="AA72:AA135" si="17">S72+T72+U72+V72+Y72+Z72</f>
        <v>300539403.66420001</v>
      </c>
    </row>
    <row r="73" spans="1:27" ht="24.9" customHeight="1">
      <c r="A73" s="179"/>
      <c r="B73" s="181"/>
      <c r="C73" s="59">
        <v>27</v>
      </c>
      <c r="D73" s="63" t="s">
        <v>265</v>
      </c>
      <c r="E73" s="63">
        <v>26843427.489599999</v>
      </c>
      <c r="F73" s="63">
        <v>0</v>
      </c>
      <c r="G73" s="63">
        <v>102524073.9681</v>
      </c>
      <c r="H73" s="63">
        <v>5280284.4473999999</v>
      </c>
      <c r="I73" s="63">
        <v>3881025.0436999998</v>
      </c>
      <c r="J73" s="63">
        <f t="shared" si="11"/>
        <v>1940512.5218499999</v>
      </c>
      <c r="K73" s="63">
        <f t="shared" si="12"/>
        <v>1940512.5218499999</v>
      </c>
      <c r="L73" s="63">
        <v>155946442.92050001</v>
      </c>
      <c r="M73" s="68">
        <f t="shared" si="16"/>
        <v>292534741.34745002</v>
      </c>
      <c r="N73" s="67"/>
      <c r="O73" s="181"/>
      <c r="P73" s="69">
        <v>12</v>
      </c>
      <c r="Q73" s="181"/>
      <c r="R73" s="63" t="s">
        <v>266</v>
      </c>
      <c r="S73" s="63">
        <v>30693989.304200001</v>
      </c>
      <c r="T73" s="63">
        <v>0</v>
      </c>
      <c r="U73" s="63">
        <v>117230664.04279999</v>
      </c>
      <c r="V73" s="63">
        <v>5936008.9693999998</v>
      </c>
      <c r="W73" s="63">
        <v>4437739.6003999999</v>
      </c>
      <c r="X73" s="63">
        <f t="shared" si="15"/>
        <v>2218869.8001999999</v>
      </c>
      <c r="Y73" s="63">
        <f t="shared" si="13"/>
        <v>2218869.8001999999</v>
      </c>
      <c r="Z73" s="63">
        <v>173704743.4709</v>
      </c>
      <c r="AA73" s="68">
        <f t="shared" si="17"/>
        <v>329784275.58749998</v>
      </c>
    </row>
    <row r="74" spans="1:27" ht="24.9" customHeight="1">
      <c r="A74" s="179"/>
      <c r="B74" s="181"/>
      <c r="C74" s="59">
        <v>28</v>
      </c>
      <c r="D74" s="63" t="s">
        <v>267</v>
      </c>
      <c r="E74" s="63">
        <v>21884929.129700001</v>
      </c>
      <c r="F74" s="63">
        <v>0</v>
      </c>
      <c r="G74" s="63">
        <v>83585901.753700003</v>
      </c>
      <c r="H74" s="63">
        <v>4560722.284</v>
      </c>
      <c r="I74" s="63">
        <v>3164124.9265000001</v>
      </c>
      <c r="J74" s="63">
        <f t="shared" si="11"/>
        <v>1582062.46325</v>
      </c>
      <c r="K74" s="63">
        <f t="shared" si="12"/>
        <v>1582062.46325</v>
      </c>
      <c r="L74" s="63">
        <v>133930041.9559</v>
      </c>
      <c r="M74" s="68">
        <f t="shared" si="16"/>
        <v>245543657.58655</v>
      </c>
      <c r="N74" s="67"/>
      <c r="O74" s="181"/>
      <c r="P74" s="69">
        <v>13</v>
      </c>
      <c r="Q74" s="181"/>
      <c r="R74" s="63" t="s">
        <v>268</v>
      </c>
      <c r="S74" s="63">
        <v>25544103.6461</v>
      </c>
      <c r="T74" s="63">
        <v>0</v>
      </c>
      <c r="U74" s="63">
        <v>97561519.395099998</v>
      </c>
      <c r="V74" s="63">
        <v>4709519.7385</v>
      </c>
      <c r="W74" s="63">
        <v>3693168.6913000001</v>
      </c>
      <c r="X74" s="63">
        <f t="shared" si="15"/>
        <v>1846584.34565</v>
      </c>
      <c r="Y74" s="63">
        <f t="shared" si="13"/>
        <v>1846584.34565</v>
      </c>
      <c r="Z74" s="63">
        <v>136177924.99470001</v>
      </c>
      <c r="AA74" s="68">
        <f t="shared" si="17"/>
        <v>265839652.12005001</v>
      </c>
    </row>
    <row r="75" spans="1:27" ht="24.9" customHeight="1">
      <c r="A75" s="179"/>
      <c r="B75" s="181"/>
      <c r="C75" s="59">
        <v>29</v>
      </c>
      <c r="D75" s="63" t="s">
        <v>269</v>
      </c>
      <c r="E75" s="63">
        <v>28541460.928599998</v>
      </c>
      <c r="F75" s="63">
        <v>0</v>
      </c>
      <c r="G75" s="63">
        <v>109009434.52680001</v>
      </c>
      <c r="H75" s="63">
        <v>5181062.3104999997</v>
      </c>
      <c r="I75" s="63">
        <v>4126526.8637000001</v>
      </c>
      <c r="J75" s="63">
        <f t="shared" si="11"/>
        <v>2063263.4318500001</v>
      </c>
      <c r="K75" s="63">
        <f t="shared" si="12"/>
        <v>2063263.4318500001</v>
      </c>
      <c r="L75" s="63">
        <v>152910549.06549999</v>
      </c>
      <c r="M75" s="68">
        <f t="shared" si="16"/>
        <v>297705770.26324999</v>
      </c>
      <c r="N75" s="67"/>
      <c r="O75" s="181"/>
      <c r="P75" s="69">
        <v>14</v>
      </c>
      <c r="Q75" s="181"/>
      <c r="R75" s="63" t="s">
        <v>270</v>
      </c>
      <c r="S75" s="63">
        <v>29313528.318399999</v>
      </c>
      <c r="T75" s="63">
        <v>0</v>
      </c>
      <c r="U75" s="63">
        <v>111958219.4461</v>
      </c>
      <c r="V75" s="63">
        <v>5495775.3569999998</v>
      </c>
      <c r="W75" s="63">
        <v>4238152.4329000004</v>
      </c>
      <c r="X75" s="63">
        <f t="shared" si="15"/>
        <v>2119076.2164500002</v>
      </c>
      <c r="Y75" s="63">
        <f t="shared" si="13"/>
        <v>2119076.2164500002</v>
      </c>
      <c r="Z75" s="63">
        <v>160234941.6618</v>
      </c>
      <c r="AA75" s="68">
        <f t="shared" si="17"/>
        <v>309121540.99975002</v>
      </c>
    </row>
    <row r="76" spans="1:27" ht="24.9" customHeight="1">
      <c r="A76" s="179"/>
      <c r="B76" s="181"/>
      <c r="C76" s="59">
        <v>30</v>
      </c>
      <c r="D76" s="63" t="s">
        <v>271</v>
      </c>
      <c r="E76" s="63">
        <v>23616653.853100002</v>
      </c>
      <c r="F76" s="63">
        <v>0</v>
      </c>
      <c r="G76" s="63">
        <v>90199940.653899997</v>
      </c>
      <c r="H76" s="63">
        <v>4645458.1935000001</v>
      </c>
      <c r="I76" s="63">
        <v>3414497.8352000001</v>
      </c>
      <c r="J76" s="63">
        <f t="shared" si="11"/>
        <v>1707248.9176</v>
      </c>
      <c r="K76" s="63">
        <f t="shared" si="12"/>
        <v>1707248.9176</v>
      </c>
      <c r="L76" s="63">
        <v>136522701.56549999</v>
      </c>
      <c r="M76" s="68">
        <f t="shared" si="16"/>
        <v>256692003.18360001</v>
      </c>
      <c r="N76" s="67"/>
      <c r="O76" s="181"/>
      <c r="P76" s="69">
        <v>15</v>
      </c>
      <c r="Q76" s="181"/>
      <c r="R76" s="63" t="s">
        <v>272</v>
      </c>
      <c r="S76" s="63">
        <v>33912976.6272</v>
      </c>
      <c r="T76" s="63">
        <v>0</v>
      </c>
      <c r="U76" s="63">
        <v>129525058.8079</v>
      </c>
      <c r="V76" s="63">
        <v>5735292.3463000003</v>
      </c>
      <c r="W76" s="63">
        <v>4903141.0630000001</v>
      </c>
      <c r="X76" s="63">
        <f t="shared" si="15"/>
        <v>2451570.5315</v>
      </c>
      <c r="Y76" s="63">
        <f t="shared" si="13"/>
        <v>2451570.5315</v>
      </c>
      <c r="Z76" s="63">
        <v>167563428.82049999</v>
      </c>
      <c r="AA76" s="68">
        <f t="shared" si="17"/>
        <v>339188327.13340002</v>
      </c>
    </row>
    <row r="77" spans="1:27" ht="24.9" customHeight="1">
      <c r="A77" s="179"/>
      <c r="B77" s="182"/>
      <c r="C77" s="59">
        <v>31</v>
      </c>
      <c r="D77" s="63" t="s">
        <v>273</v>
      </c>
      <c r="E77" s="63">
        <v>35697723.9322</v>
      </c>
      <c r="F77" s="63">
        <v>0</v>
      </c>
      <c r="G77" s="63">
        <v>136341608.77289999</v>
      </c>
      <c r="H77" s="63">
        <v>7354257.7515000002</v>
      </c>
      <c r="I77" s="63">
        <v>5161179.9812000003</v>
      </c>
      <c r="J77" s="63">
        <f t="shared" si="11"/>
        <v>2580589.9906000001</v>
      </c>
      <c r="K77" s="63">
        <f t="shared" si="12"/>
        <v>2580589.9906000001</v>
      </c>
      <c r="L77" s="63">
        <v>219403681.4743</v>
      </c>
      <c r="M77" s="68">
        <f t="shared" si="16"/>
        <v>401377861.92150003</v>
      </c>
      <c r="N77" s="67"/>
      <c r="O77" s="181"/>
      <c r="P77" s="69">
        <v>16</v>
      </c>
      <c r="Q77" s="181"/>
      <c r="R77" s="63" t="s">
        <v>274</v>
      </c>
      <c r="S77" s="63">
        <v>27170866.281800002</v>
      </c>
      <c r="T77" s="63">
        <v>0</v>
      </c>
      <c r="U77" s="63">
        <v>103774672.7957</v>
      </c>
      <c r="V77" s="63">
        <v>5156752.1870999997</v>
      </c>
      <c r="W77" s="63">
        <v>3928366.1724</v>
      </c>
      <c r="X77" s="63">
        <f t="shared" si="15"/>
        <v>1964183.0862</v>
      </c>
      <c r="Y77" s="63">
        <f t="shared" si="13"/>
        <v>1964183.0862</v>
      </c>
      <c r="Z77" s="63">
        <v>149861869.78049999</v>
      </c>
      <c r="AA77" s="68">
        <f t="shared" si="17"/>
        <v>287928344.13129997</v>
      </c>
    </row>
    <row r="78" spans="1:27" ht="24.9" customHeight="1">
      <c r="A78" s="59"/>
      <c r="B78" s="172" t="s">
        <v>275</v>
      </c>
      <c r="C78" s="173"/>
      <c r="D78" s="64"/>
      <c r="E78" s="64">
        <f>SUM(E47:E77)</f>
        <v>807706102.89709997</v>
      </c>
      <c r="F78" s="64">
        <f t="shared" ref="F78:M78" si="18">SUM(F47:F77)</f>
        <v>0</v>
      </c>
      <c r="G78" s="64">
        <f t="shared" si="18"/>
        <v>3084901146.4674001</v>
      </c>
      <c r="H78" s="64">
        <f t="shared" si="18"/>
        <v>163486408.34599999</v>
      </c>
      <c r="I78" s="64">
        <f t="shared" si="18"/>
        <v>116778217.4809</v>
      </c>
      <c r="J78" s="64">
        <f t="shared" si="18"/>
        <v>58389108.740450002</v>
      </c>
      <c r="K78" s="64">
        <f t="shared" si="18"/>
        <v>58389108.740450002</v>
      </c>
      <c r="L78" s="64">
        <f t="shared" si="18"/>
        <v>4828146618.3153</v>
      </c>
      <c r="M78" s="64">
        <f t="shared" si="18"/>
        <v>8942629384.7662506</v>
      </c>
      <c r="N78" s="67"/>
      <c r="O78" s="181"/>
      <c r="P78" s="69">
        <v>17</v>
      </c>
      <c r="Q78" s="181"/>
      <c r="R78" s="63" t="s">
        <v>276</v>
      </c>
      <c r="S78" s="63">
        <v>26776041.413600001</v>
      </c>
      <c r="T78" s="63">
        <v>0</v>
      </c>
      <c r="U78" s="63">
        <v>102266703.88950001</v>
      </c>
      <c r="V78" s="63">
        <v>4761033.8996000001</v>
      </c>
      <c r="W78" s="63">
        <v>3871282.3591</v>
      </c>
      <c r="X78" s="63">
        <f t="shared" si="15"/>
        <v>1935641.17955</v>
      </c>
      <c r="Y78" s="63">
        <f t="shared" si="13"/>
        <v>1935641.17955</v>
      </c>
      <c r="Z78" s="63">
        <v>137754100.7349</v>
      </c>
      <c r="AA78" s="68">
        <f t="shared" si="17"/>
        <v>273493521.11715001</v>
      </c>
    </row>
    <row r="79" spans="1:27" ht="24.9" customHeight="1">
      <c r="A79" s="179">
        <v>4</v>
      </c>
      <c r="B79" s="180" t="s">
        <v>277</v>
      </c>
      <c r="C79" s="59">
        <v>1</v>
      </c>
      <c r="D79" s="63" t="s">
        <v>278</v>
      </c>
      <c r="E79" s="63">
        <v>40152004.339900002</v>
      </c>
      <c r="F79" s="63">
        <v>0</v>
      </c>
      <c r="G79" s="63">
        <v>153354003.11680001</v>
      </c>
      <c r="H79" s="63">
        <v>9858485.3648000006</v>
      </c>
      <c r="I79" s="63">
        <v>5805180.2237</v>
      </c>
      <c r="J79" s="63">
        <v>0</v>
      </c>
      <c r="K79" s="63">
        <f t="shared" ref="K79:K110" si="19">I79-J79</f>
        <v>5805180.2237</v>
      </c>
      <c r="L79" s="63">
        <v>260786057.99880001</v>
      </c>
      <c r="M79" s="68">
        <f t="shared" si="16"/>
        <v>469955731.04400003</v>
      </c>
      <c r="N79" s="67"/>
      <c r="O79" s="181"/>
      <c r="P79" s="69">
        <v>18</v>
      </c>
      <c r="Q79" s="181"/>
      <c r="R79" s="63" t="s">
        <v>279</v>
      </c>
      <c r="S79" s="63">
        <v>27786818.161600001</v>
      </c>
      <c r="T79" s="63">
        <v>0</v>
      </c>
      <c r="U79" s="63">
        <v>106127200.0993</v>
      </c>
      <c r="V79" s="63">
        <v>5183793.1451000003</v>
      </c>
      <c r="W79" s="63">
        <v>4017420.5479000001</v>
      </c>
      <c r="X79" s="63">
        <f t="shared" si="15"/>
        <v>2008710.2739500001</v>
      </c>
      <c r="Y79" s="63">
        <f t="shared" si="13"/>
        <v>2008710.2739500001</v>
      </c>
      <c r="Z79" s="63">
        <v>150689240.37189999</v>
      </c>
      <c r="AA79" s="68">
        <f t="shared" si="17"/>
        <v>291795762.05185002</v>
      </c>
    </row>
    <row r="80" spans="1:27" ht="24.9" customHeight="1">
      <c r="A80" s="179"/>
      <c r="B80" s="181"/>
      <c r="C80" s="59">
        <v>2</v>
      </c>
      <c r="D80" s="63" t="s">
        <v>280</v>
      </c>
      <c r="E80" s="63">
        <v>26406243.273499999</v>
      </c>
      <c r="F80" s="63">
        <v>0</v>
      </c>
      <c r="G80" s="63">
        <v>100854320.4716</v>
      </c>
      <c r="H80" s="63">
        <v>7394792.7755000005</v>
      </c>
      <c r="I80" s="63">
        <v>3817816.9123</v>
      </c>
      <c r="J80" s="63">
        <v>0</v>
      </c>
      <c r="K80" s="63">
        <f t="shared" si="19"/>
        <v>3817816.9123</v>
      </c>
      <c r="L80" s="63">
        <v>185404601.52219999</v>
      </c>
      <c r="M80" s="68">
        <f t="shared" si="16"/>
        <v>323877774.9551</v>
      </c>
      <c r="N80" s="67"/>
      <c r="O80" s="181"/>
      <c r="P80" s="69">
        <v>19</v>
      </c>
      <c r="Q80" s="181"/>
      <c r="R80" s="63" t="s">
        <v>281</v>
      </c>
      <c r="S80" s="63">
        <v>33618332.687299997</v>
      </c>
      <c r="T80" s="63">
        <v>0</v>
      </c>
      <c r="U80" s="63">
        <v>128399714.54620001</v>
      </c>
      <c r="V80" s="63">
        <v>5446067.7137000002</v>
      </c>
      <c r="W80" s="63">
        <v>4860541.4170000004</v>
      </c>
      <c r="X80" s="63">
        <f t="shared" si="15"/>
        <v>2430270.7085000002</v>
      </c>
      <c r="Y80" s="63">
        <f t="shared" si="13"/>
        <v>2430270.7085000002</v>
      </c>
      <c r="Z80" s="63">
        <v>158714039.83930001</v>
      </c>
      <c r="AA80" s="68">
        <f t="shared" si="17"/>
        <v>328608425.495</v>
      </c>
    </row>
    <row r="81" spans="1:27" ht="24.9" customHeight="1">
      <c r="A81" s="179"/>
      <c r="B81" s="181"/>
      <c r="C81" s="59">
        <v>3</v>
      </c>
      <c r="D81" s="63" t="s">
        <v>282</v>
      </c>
      <c r="E81" s="63">
        <v>27164556.853500001</v>
      </c>
      <c r="F81" s="63">
        <v>0</v>
      </c>
      <c r="G81" s="63">
        <v>103750574.96799999</v>
      </c>
      <c r="H81" s="63">
        <v>7554822.9824999999</v>
      </c>
      <c r="I81" s="63">
        <v>3927453.9545999998</v>
      </c>
      <c r="J81" s="63">
        <v>0</v>
      </c>
      <c r="K81" s="63">
        <f t="shared" si="19"/>
        <v>3927453.9545999998</v>
      </c>
      <c r="L81" s="63">
        <v>190301036.30379999</v>
      </c>
      <c r="M81" s="68">
        <f t="shared" si="16"/>
        <v>332698445.06239998</v>
      </c>
      <c r="N81" s="67"/>
      <c r="O81" s="181"/>
      <c r="P81" s="69">
        <v>20</v>
      </c>
      <c r="Q81" s="181"/>
      <c r="R81" s="63" t="s">
        <v>283</v>
      </c>
      <c r="S81" s="63">
        <v>25833364.494899999</v>
      </c>
      <c r="T81" s="63">
        <v>0</v>
      </c>
      <c r="U81" s="63">
        <v>98666303.821899995</v>
      </c>
      <c r="V81" s="63">
        <v>4872833.4903999995</v>
      </c>
      <c r="W81" s="63">
        <v>3734990.0495000002</v>
      </c>
      <c r="X81" s="63">
        <f t="shared" si="15"/>
        <v>1867495.0247500001</v>
      </c>
      <c r="Y81" s="63">
        <f t="shared" si="13"/>
        <v>1867495.0247500001</v>
      </c>
      <c r="Z81" s="63">
        <v>141174826.2053</v>
      </c>
      <c r="AA81" s="68">
        <f t="shared" si="17"/>
        <v>272414823.03724998</v>
      </c>
    </row>
    <row r="82" spans="1:27" ht="24.9" customHeight="1">
      <c r="A82" s="179"/>
      <c r="B82" s="181"/>
      <c r="C82" s="59">
        <v>4</v>
      </c>
      <c r="D82" s="63" t="s">
        <v>284</v>
      </c>
      <c r="E82" s="63">
        <v>32833666.4005</v>
      </c>
      <c r="F82" s="63">
        <v>0</v>
      </c>
      <c r="G82" s="63">
        <v>125402810.2032</v>
      </c>
      <c r="H82" s="63">
        <v>8890805.3695999999</v>
      </c>
      <c r="I82" s="63">
        <v>4747094.2981000002</v>
      </c>
      <c r="J82" s="63">
        <v>0</v>
      </c>
      <c r="K82" s="63">
        <f t="shared" si="19"/>
        <v>4747094.2981000002</v>
      </c>
      <c r="L82" s="63">
        <v>231178010.40580001</v>
      </c>
      <c r="M82" s="68">
        <f t="shared" si="16"/>
        <v>403052386.67720002</v>
      </c>
      <c r="N82" s="67"/>
      <c r="O82" s="182"/>
      <c r="P82" s="69">
        <v>21</v>
      </c>
      <c r="Q82" s="182"/>
      <c r="R82" s="63" t="s">
        <v>285</v>
      </c>
      <c r="S82" s="63">
        <v>30856607.129799999</v>
      </c>
      <c r="T82" s="63">
        <v>0</v>
      </c>
      <c r="U82" s="63">
        <v>117851756.1886</v>
      </c>
      <c r="V82" s="63">
        <v>5620095.5930000003</v>
      </c>
      <c r="W82" s="63">
        <v>4461250.8996000001</v>
      </c>
      <c r="X82" s="63">
        <f t="shared" si="15"/>
        <v>2230625.4498000001</v>
      </c>
      <c r="Y82" s="63">
        <f t="shared" si="13"/>
        <v>2230625.4498000001</v>
      </c>
      <c r="Z82" s="63">
        <v>164038760.57409999</v>
      </c>
      <c r="AA82" s="68">
        <f t="shared" si="17"/>
        <v>320597844.93529999</v>
      </c>
    </row>
    <row r="83" spans="1:27" ht="24.9" customHeight="1">
      <c r="A83" s="179"/>
      <c r="B83" s="181"/>
      <c r="C83" s="59">
        <v>5</v>
      </c>
      <c r="D83" s="63" t="s">
        <v>286</v>
      </c>
      <c r="E83" s="63">
        <v>24936101.432599999</v>
      </c>
      <c r="F83" s="63">
        <v>0</v>
      </c>
      <c r="G83" s="63">
        <v>95239354.540000007</v>
      </c>
      <c r="H83" s="63">
        <v>6932108.3509</v>
      </c>
      <c r="I83" s="63">
        <v>3605263.6792000001</v>
      </c>
      <c r="J83" s="63">
        <v>0</v>
      </c>
      <c r="K83" s="63">
        <f t="shared" si="19"/>
        <v>3605263.6792000001</v>
      </c>
      <c r="L83" s="63">
        <v>171247873.54139999</v>
      </c>
      <c r="M83" s="68">
        <f t="shared" si="16"/>
        <v>301960701.54409999</v>
      </c>
      <c r="N83" s="67"/>
      <c r="O83" s="59"/>
      <c r="P83" s="173" t="s">
        <v>287</v>
      </c>
      <c r="Q83" s="176"/>
      <c r="R83" s="64"/>
      <c r="S83" s="64">
        <f>SUM(S62:S82)</f>
        <v>636017493.46459997</v>
      </c>
      <c r="T83" s="63">
        <v>0</v>
      </c>
      <c r="U83" s="64">
        <f>SUM(U62:U82)</f>
        <v>2429164627.7319002</v>
      </c>
      <c r="V83" s="64">
        <f t="shared" ref="V83" si="20">SUM(V62:V82)</f>
        <v>115319513.6656</v>
      </c>
      <c r="W83" s="64">
        <f t="shared" ref="W83:AA83" si="21">SUM(W62:W82)</f>
        <v>91955463.636000007</v>
      </c>
      <c r="X83" s="64">
        <f t="shared" si="21"/>
        <v>45977731.818000004</v>
      </c>
      <c r="Y83" s="64">
        <f t="shared" si="21"/>
        <v>45977731.818000004</v>
      </c>
      <c r="Z83" s="64">
        <f t="shared" si="21"/>
        <v>3362125929.4068999</v>
      </c>
      <c r="AA83" s="64">
        <f t="shared" si="21"/>
        <v>6588605296.0869999</v>
      </c>
    </row>
    <row r="84" spans="1:27" ht="24.9" customHeight="1">
      <c r="A84" s="179"/>
      <c r="B84" s="181"/>
      <c r="C84" s="59">
        <v>6</v>
      </c>
      <c r="D84" s="63" t="s">
        <v>288</v>
      </c>
      <c r="E84" s="63">
        <v>28707013.204700001</v>
      </c>
      <c r="F84" s="63">
        <v>0</v>
      </c>
      <c r="G84" s="63">
        <v>109641734.32529999</v>
      </c>
      <c r="H84" s="63">
        <v>7800611.6562000001</v>
      </c>
      <c r="I84" s="63">
        <v>4150462.4259000001</v>
      </c>
      <c r="J84" s="63">
        <v>0</v>
      </c>
      <c r="K84" s="63">
        <f t="shared" si="19"/>
        <v>4150462.4259000001</v>
      </c>
      <c r="L84" s="63">
        <v>197821417.81819999</v>
      </c>
      <c r="M84" s="68">
        <f t="shared" si="16"/>
        <v>348121239.4303</v>
      </c>
      <c r="N84" s="67"/>
      <c r="O84" s="180">
        <v>22</v>
      </c>
      <c r="P84" s="73">
        <v>1</v>
      </c>
      <c r="Q84" s="179" t="s">
        <v>111</v>
      </c>
      <c r="R84" s="74" t="s">
        <v>289</v>
      </c>
      <c r="S84" s="63">
        <v>32959286.034699999</v>
      </c>
      <c r="T84" s="75">
        <v>0</v>
      </c>
      <c r="U84" s="75">
        <v>125882593.8176</v>
      </c>
      <c r="V84" s="63">
        <v>6257888.3805</v>
      </c>
      <c r="W84" s="63">
        <v>4765256.3954999996</v>
      </c>
      <c r="X84" s="63">
        <f t="shared" si="15"/>
        <v>2382628.1977499998</v>
      </c>
      <c r="Y84" s="63">
        <f t="shared" ref="Y84:Y104" si="22">W84-X84</f>
        <v>2382628.1977499998</v>
      </c>
      <c r="Z84" s="63">
        <v>183595741.2353</v>
      </c>
      <c r="AA84" s="68">
        <f t="shared" si="17"/>
        <v>351078137.66584998</v>
      </c>
    </row>
    <row r="85" spans="1:27" ht="24.9" customHeight="1">
      <c r="A85" s="179"/>
      <c r="B85" s="181"/>
      <c r="C85" s="59">
        <v>7</v>
      </c>
      <c r="D85" s="63" t="s">
        <v>290</v>
      </c>
      <c r="E85" s="63">
        <v>26604925.293900002</v>
      </c>
      <c r="F85" s="63">
        <v>0</v>
      </c>
      <c r="G85" s="63">
        <v>101613153.9015</v>
      </c>
      <c r="H85" s="63">
        <v>7452499.0887000002</v>
      </c>
      <c r="I85" s="63">
        <v>3846542.3758</v>
      </c>
      <c r="J85" s="63">
        <v>0</v>
      </c>
      <c r="K85" s="63">
        <f t="shared" si="19"/>
        <v>3846542.3758</v>
      </c>
      <c r="L85" s="63">
        <v>187170238.1751</v>
      </c>
      <c r="M85" s="68">
        <f t="shared" si="16"/>
        <v>326687358.83499998</v>
      </c>
      <c r="N85" s="67"/>
      <c r="O85" s="181"/>
      <c r="P85" s="73">
        <v>2</v>
      </c>
      <c r="Q85" s="179"/>
      <c r="R85" s="74" t="s">
        <v>291</v>
      </c>
      <c r="S85" s="63">
        <v>29143446.623799998</v>
      </c>
      <c r="T85" s="75">
        <v>0</v>
      </c>
      <c r="U85" s="75">
        <v>111308620.2756</v>
      </c>
      <c r="V85" s="63">
        <v>5350391.5593999997</v>
      </c>
      <c r="W85" s="63">
        <v>4213562.0070000002</v>
      </c>
      <c r="X85" s="63">
        <f t="shared" si="15"/>
        <v>2106781.0035000001</v>
      </c>
      <c r="Y85" s="63">
        <f t="shared" si="22"/>
        <v>2106781.0035000001</v>
      </c>
      <c r="Z85" s="63">
        <v>155829114.66029999</v>
      </c>
      <c r="AA85" s="68">
        <f t="shared" si="17"/>
        <v>303738354.12260002</v>
      </c>
    </row>
    <row r="86" spans="1:27" ht="24.9" customHeight="1">
      <c r="A86" s="179"/>
      <c r="B86" s="181"/>
      <c r="C86" s="59">
        <v>8</v>
      </c>
      <c r="D86" s="63" t="s">
        <v>292</v>
      </c>
      <c r="E86" s="63">
        <v>23788108.970199998</v>
      </c>
      <c r="F86" s="63">
        <v>0</v>
      </c>
      <c r="G86" s="63">
        <v>90854785.386800006</v>
      </c>
      <c r="H86" s="63">
        <v>6747752.6435000002</v>
      </c>
      <c r="I86" s="63">
        <v>3439286.8306999998</v>
      </c>
      <c r="J86" s="63">
        <v>0</v>
      </c>
      <c r="K86" s="63">
        <f t="shared" si="19"/>
        <v>3439286.8306999998</v>
      </c>
      <c r="L86" s="63">
        <v>165607152.86219999</v>
      </c>
      <c r="M86" s="68">
        <f t="shared" si="16"/>
        <v>290437086.69340003</v>
      </c>
      <c r="N86" s="67"/>
      <c r="O86" s="181"/>
      <c r="P86" s="73">
        <v>3</v>
      </c>
      <c r="Q86" s="179"/>
      <c r="R86" s="74" t="s">
        <v>293</v>
      </c>
      <c r="S86" s="63">
        <v>36780441.986199997</v>
      </c>
      <c r="T86" s="75">
        <v>0</v>
      </c>
      <c r="U86" s="75">
        <v>140476873.01589999</v>
      </c>
      <c r="V86" s="63">
        <v>6998208.4556999998</v>
      </c>
      <c r="W86" s="63">
        <v>5317719.4501</v>
      </c>
      <c r="X86" s="63">
        <f t="shared" si="15"/>
        <v>2658859.72505</v>
      </c>
      <c r="Y86" s="63">
        <f t="shared" si="22"/>
        <v>2658859.72505</v>
      </c>
      <c r="Z86" s="63">
        <v>206247270.80109999</v>
      </c>
      <c r="AA86" s="68">
        <f t="shared" si="17"/>
        <v>393161653.98395002</v>
      </c>
    </row>
    <row r="87" spans="1:27" ht="24.9" customHeight="1">
      <c r="A87" s="179"/>
      <c r="B87" s="181"/>
      <c r="C87" s="59">
        <v>9</v>
      </c>
      <c r="D87" s="63" t="s">
        <v>294</v>
      </c>
      <c r="E87" s="63">
        <v>26421154.170000002</v>
      </c>
      <c r="F87" s="63">
        <v>0</v>
      </c>
      <c r="G87" s="63">
        <v>100911270.198</v>
      </c>
      <c r="H87" s="63">
        <v>7450465.3360000001</v>
      </c>
      <c r="I87" s="63">
        <v>3819972.7310000001</v>
      </c>
      <c r="J87" s="63">
        <v>0</v>
      </c>
      <c r="K87" s="63">
        <f t="shared" si="19"/>
        <v>3819972.7310000001</v>
      </c>
      <c r="L87" s="63">
        <v>187108011.5634</v>
      </c>
      <c r="M87" s="68">
        <f t="shared" si="16"/>
        <v>325710873.99839997</v>
      </c>
      <c r="N87" s="67"/>
      <c r="O87" s="181"/>
      <c r="P87" s="73">
        <v>4</v>
      </c>
      <c r="Q87" s="179"/>
      <c r="R87" s="74" t="s">
        <v>295</v>
      </c>
      <c r="S87" s="63">
        <v>29122377.269699998</v>
      </c>
      <c r="T87" s="75">
        <v>0</v>
      </c>
      <c r="U87" s="75">
        <v>111228149.3294</v>
      </c>
      <c r="V87" s="63">
        <v>5551176.3530999999</v>
      </c>
      <c r="W87" s="63">
        <v>4210515.7980000004</v>
      </c>
      <c r="X87" s="63">
        <f t="shared" si="15"/>
        <v>2105257.8990000002</v>
      </c>
      <c r="Y87" s="63">
        <f t="shared" si="22"/>
        <v>2105257.8990000002</v>
      </c>
      <c r="Z87" s="63">
        <v>161972515.11899999</v>
      </c>
      <c r="AA87" s="68">
        <f t="shared" si="17"/>
        <v>309979475.9702</v>
      </c>
    </row>
    <row r="88" spans="1:27" ht="24.9" customHeight="1">
      <c r="A88" s="179"/>
      <c r="B88" s="181"/>
      <c r="C88" s="59">
        <v>10</v>
      </c>
      <c r="D88" s="63" t="s">
        <v>296</v>
      </c>
      <c r="E88" s="63">
        <v>41799218.338399999</v>
      </c>
      <c r="F88" s="63">
        <v>0</v>
      </c>
      <c r="G88" s="63">
        <v>159645267.14750001</v>
      </c>
      <c r="H88" s="63">
        <v>10547132.214500001</v>
      </c>
      <c r="I88" s="63">
        <v>6043334.5646000002</v>
      </c>
      <c r="J88" s="63">
        <v>0</v>
      </c>
      <c r="K88" s="63">
        <f t="shared" si="19"/>
        <v>6043334.5646000002</v>
      </c>
      <c r="L88" s="63">
        <v>281856544.9386</v>
      </c>
      <c r="M88" s="68">
        <f t="shared" si="16"/>
        <v>499891497.20359999</v>
      </c>
      <c r="N88" s="67"/>
      <c r="O88" s="181"/>
      <c r="P88" s="73">
        <v>5</v>
      </c>
      <c r="Q88" s="179"/>
      <c r="R88" s="74" t="s">
        <v>297</v>
      </c>
      <c r="S88" s="63">
        <v>39819335.380099997</v>
      </c>
      <c r="T88" s="75">
        <v>0</v>
      </c>
      <c r="U88" s="75">
        <v>152083428.52070001</v>
      </c>
      <c r="V88" s="63">
        <v>6918210.3947999999</v>
      </c>
      <c r="W88" s="63">
        <v>5757082.9170000004</v>
      </c>
      <c r="X88" s="63">
        <f t="shared" si="15"/>
        <v>2878541.4585000002</v>
      </c>
      <c r="Y88" s="63">
        <f t="shared" si="22"/>
        <v>2878541.4585000002</v>
      </c>
      <c r="Z88" s="63">
        <v>203799574.86230001</v>
      </c>
      <c r="AA88" s="68">
        <f t="shared" si="17"/>
        <v>405499090.6164</v>
      </c>
    </row>
    <row r="89" spans="1:27" ht="24.9" customHeight="1">
      <c r="A89" s="179"/>
      <c r="B89" s="181"/>
      <c r="C89" s="59">
        <v>11</v>
      </c>
      <c r="D89" s="63" t="s">
        <v>298</v>
      </c>
      <c r="E89" s="63">
        <v>29050507.223299999</v>
      </c>
      <c r="F89" s="63">
        <v>0</v>
      </c>
      <c r="G89" s="63">
        <v>110953653.4604</v>
      </c>
      <c r="H89" s="63">
        <v>8012326.4505000003</v>
      </c>
      <c r="I89" s="63">
        <v>4200124.8205000004</v>
      </c>
      <c r="J89" s="63">
        <v>0</v>
      </c>
      <c r="K89" s="63">
        <f t="shared" si="19"/>
        <v>4200124.8205000004</v>
      </c>
      <c r="L89" s="63">
        <v>204299242.86039999</v>
      </c>
      <c r="M89" s="68">
        <f t="shared" si="16"/>
        <v>356515854.81510001</v>
      </c>
      <c r="N89" s="67"/>
      <c r="O89" s="181"/>
      <c r="P89" s="73">
        <v>6</v>
      </c>
      <c r="Q89" s="179"/>
      <c r="R89" s="74" t="s">
        <v>299</v>
      </c>
      <c r="S89" s="63">
        <v>30959824.679400001</v>
      </c>
      <c r="T89" s="75">
        <v>0</v>
      </c>
      <c r="U89" s="75">
        <v>118245978.7112</v>
      </c>
      <c r="V89" s="63">
        <v>5416380.5861999998</v>
      </c>
      <c r="W89" s="63">
        <v>4476174.1017000005</v>
      </c>
      <c r="X89" s="63">
        <f t="shared" si="15"/>
        <v>2238087.0508500002</v>
      </c>
      <c r="Y89" s="63">
        <f t="shared" si="22"/>
        <v>2238087.0508500002</v>
      </c>
      <c r="Z89" s="63">
        <v>157848177.01109999</v>
      </c>
      <c r="AA89" s="68">
        <f t="shared" si="17"/>
        <v>314708448.03874999</v>
      </c>
    </row>
    <row r="90" spans="1:27" ht="24.9" customHeight="1">
      <c r="A90" s="179"/>
      <c r="B90" s="181"/>
      <c r="C90" s="59">
        <v>12</v>
      </c>
      <c r="D90" s="63" t="s">
        <v>300</v>
      </c>
      <c r="E90" s="63">
        <v>35517161.785099998</v>
      </c>
      <c r="F90" s="63">
        <v>0</v>
      </c>
      <c r="G90" s="63">
        <v>135651981.23100001</v>
      </c>
      <c r="H90" s="63">
        <v>9085727.5018000007</v>
      </c>
      <c r="I90" s="63">
        <v>5135074.2905000001</v>
      </c>
      <c r="J90" s="63">
        <v>0</v>
      </c>
      <c r="K90" s="63">
        <f t="shared" si="19"/>
        <v>5135074.2905000001</v>
      </c>
      <c r="L90" s="63">
        <v>237142031.3581</v>
      </c>
      <c r="M90" s="68">
        <f t="shared" si="16"/>
        <v>422531976.16649997</v>
      </c>
      <c r="N90" s="67"/>
      <c r="O90" s="181"/>
      <c r="P90" s="73">
        <v>7</v>
      </c>
      <c r="Q90" s="179"/>
      <c r="R90" s="74" t="s">
        <v>301</v>
      </c>
      <c r="S90" s="63">
        <v>25978104.585000001</v>
      </c>
      <c r="T90" s="75">
        <v>0</v>
      </c>
      <c r="U90" s="75">
        <v>99219114.886099994</v>
      </c>
      <c r="V90" s="63">
        <v>4867449.1398999998</v>
      </c>
      <c r="W90" s="63">
        <v>3755916.5841999999</v>
      </c>
      <c r="X90" s="63">
        <f t="shared" si="15"/>
        <v>1877958.2921</v>
      </c>
      <c r="Y90" s="63">
        <f t="shared" si="22"/>
        <v>1877958.2921</v>
      </c>
      <c r="Z90" s="63">
        <v>141052554.00529999</v>
      </c>
      <c r="AA90" s="68">
        <f t="shared" si="17"/>
        <v>272995180.9084</v>
      </c>
    </row>
    <row r="91" spans="1:27" ht="24.9" customHeight="1">
      <c r="A91" s="179"/>
      <c r="B91" s="181"/>
      <c r="C91" s="59">
        <v>13</v>
      </c>
      <c r="D91" s="63" t="s">
        <v>302</v>
      </c>
      <c r="E91" s="63">
        <v>26096048.393300001</v>
      </c>
      <c r="F91" s="63">
        <v>0</v>
      </c>
      <c r="G91" s="63">
        <v>99669581.940699995</v>
      </c>
      <c r="H91" s="63">
        <v>7339506.5143999998</v>
      </c>
      <c r="I91" s="63">
        <v>3772968.91</v>
      </c>
      <c r="J91" s="63">
        <v>0</v>
      </c>
      <c r="K91" s="63">
        <f t="shared" si="19"/>
        <v>3772968.91</v>
      </c>
      <c r="L91" s="63">
        <v>183713011.0609</v>
      </c>
      <c r="M91" s="68">
        <f t="shared" si="16"/>
        <v>320591116.8193</v>
      </c>
      <c r="N91" s="67"/>
      <c r="O91" s="181"/>
      <c r="P91" s="73">
        <v>8</v>
      </c>
      <c r="Q91" s="179"/>
      <c r="R91" s="74" t="s">
        <v>303</v>
      </c>
      <c r="S91" s="63">
        <v>30441185.717599999</v>
      </c>
      <c r="T91" s="75">
        <v>0</v>
      </c>
      <c r="U91" s="75">
        <v>116265122.1566</v>
      </c>
      <c r="V91" s="63">
        <v>5642377.0965</v>
      </c>
      <c r="W91" s="63">
        <v>4401189.2362000002</v>
      </c>
      <c r="X91" s="63">
        <f t="shared" si="15"/>
        <v>2200594.6181000001</v>
      </c>
      <c r="Y91" s="63">
        <f t="shared" si="22"/>
        <v>2200594.6181000001</v>
      </c>
      <c r="Z91" s="63">
        <v>164762978.87419999</v>
      </c>
      <c r="AA91" s="68">
        <f t="shared" si="17"/>
        <v>319312258.463</v>
      </c>
    </row>
    <row r="92" spans="1:27" ht="24.9" customHeight="1">
      <c r="A92" s="179"/>
      <c r="B92" s="181"/>
      <c r="C92" s="59">
        <v>14</v>
      </c>
      <c r="D92" s="63" t="s">
        <v>304</v>
      </c>
      <c r="E92" s="63">
        <v>25874387.264400002</v>
      </c>
      <c r="F92" s="63">
        <v>0</v>
      </c>
      <c r="G92" s="63">
        <v>98822983.569999993</v>
      </c>
      <c r="H92" s="63">
        <v>7442943.8595000003</v>
      </c>
      <c r="I92" s="63">
        <v>3740921.125</v>
      </c>
      <c r="J92" s="63">
        <v>0</v>
      </c>
      <c r="K92" s="63">
        <f t="shared" si="19"/>
        <v>3740921.125</v>
      </c>
      <c r="L92" s="63">
        <v>186877877.39050001</v>
      </c>
      <c r="M92" s="68">
        <f t="shared" si="16"/>
        <v>322759113.2094</v>
      </c>
      <c r="N92" s="67"/>
      <c r="O92" s="181"/>
      <c r="P92" s="73">
        <v>9</v>
      </c>
      <c r="Q92" s="179"/>
      <c r="R92" s="74" t="s">
        <v>305</v>
      </c>
      <c r="S92" s="63">
        <v>29853789.034299999</v>
      </c>
      <c r="T92" s="75">
        <v>0</v>
      </c>
      <c r="U92" s="75">
        <v>114021656.7484</v>
      </c>
      <c r="V92" s="63">
        <v>5323214.2604999999</v>
      </c>
      <c r="W92" s="63">
        <v>4316263.3734999998</v>
      </c>
      <c r="X92" s="63">
        <f t="shared" si="15"/>
        <v>2158131.6867499999</v>
      </c>
      <c r="Y92" s="63">
        <f t="shared" si="22"/>
        <v>2158131.6867499999</v>
      </c>
      <c r="Z92" s="63">
        <v>154997572.45249999</v>
      </c>
      <c r="AA92" s="68">
        <f t="shared" si="17"/>
        <v>306354364.18245</v>
      </c>
    </row>
    <row r="93" spans="1:27" ht="24.9" customHeight="1">
      <c r="A93" s="179"/>
      <c r="B93" s="181"/>
      <c r="C93" s="59">
        <v>15</v>
      </c>
      <c r="D93" s="63" t="s">
        <v>306</v>
      </c>
      <c r="E93" s="63">
        <v>31054930.460999999</v>
      </c>
      <c r="F93" s="63">
        <v>0</v>
      </c>
      <c r="G93" s="63">
        <v>118609219.664</v>
      </c>
      <c r="H93" s="63">
        <v>8307447.8298000004</v>
      </c>
      <c r="I93" s="63">
        <v>4489924.5037000002</v>
      </c>
      <c r="J93" s="63">
        <v>0</v>
      </c>
      <c r="K93" s="63">
        <f t="shared" si="19"/>
        <v>4489924.5037000002</v>
      </c>
      <c r="L93" s="63">
        <v>213329054.25209999</v>
      </c>
      <c r="M93" s="68">
        <f t="shared" si="16"/>
        <v>375790576.71060002</v>
      </c>
      <c r="N93" s="67"/>
      <c r="O93" s="181"/>
      <c r="P93" s="73">
        <v>10</v>
      </c>
      <c r="Q93" s="179"/>
      <c r="R93" s="74" t="s">
        <v>307</v>
      </c>
      <c r="S93" s="63">
        <v>31562228.158199999</v>
      </c>
      <c r="T93" s="75">
        <v>0</v>
      </c>
      <c r="U93" s="75">
        <v>120546760.1161</v>
      </c>
      <c r="V93" s="63">
        <v>5613131.9595999997</v>
      </c>
      <c r="W93" s="63">
        <v>4563269.6481999997</v>
      </c>
      <c r="X93" s="63">
        <f t="shared" si="15"/>
        <v>2281634.8240999999</v>
      </c>
      <c r="Y93" s="63">
        <f t="shared" si="22"/>
        <v>2281634.8240999999</v>
      </c>
      <c r="Z93" s="63">
        <v>163868167.1505</v>
      </c>
      <c r="AA93" s="68">
        <f t="shared" si="17"/>
        <v>323871922.20850003</v>
      </c>
    </row>
    <row r="94" spans="1:27" ht="24.9" customHeight="1">
      <c r="A94" s="179"/>
      <c r="B94" s="181"/>
      <c r="C94" s="59">
        <v>16</v>
      </c>
      <c r="D94" s="63" t="s">
        <v>308</v>
      </c>
      <c r="E94" s="63">
        <v>29673864.8279</v>
      </c>
      <c r="F94" s="63">
        <v>0</v>
      </c>
      <c r="G94" s="63">
        <v>113334465.71619999</v>
      </c>
      <c r="H94" s="63">
        <v>8173617.8114</v>
      </c>
      <c r="I94" s="63">
        <v>4290249.9162999997</v>
      </c>
      <c r="J94" s="63">
        <v>0</v>
      </c>
      <c r="K94" s="63">
        <f t="shared" si="19"/>
        <v>4290249.9162999997</v>
      </c>
      <c r="L94" s="63">
        <v>209234265.09400001</v>
      </c>
      <c r="M94" s="68">
        <f t="shared" si="16"/>
        <v>364706463.36580002</v>
      </c>
      <c r="N94" s="67"/>
      <c r="O94" s="181"/>
      <c r="P94" s="73">
        <v>11</v>
      </c>
      <c r="Q94" s="179"/>
      <c r="R94" s="74" t="s">
        <v>111</v>
      </c>
      <c r="S94" s="63">
        <v>27783870.355799999</v>
      </c>
      <c r="T94" s="75">
        <v>0</v>
      </c>
      <c r="U94" s="75">
        <v>106115941.43799999</v>
      </c>
      <c r="V94" s="63">
        <v>5277437.7817000002</v>
      </c>
      <c r="W94" s="63">
        <v>4016994.3538000002</v>
      </c>
      <c r="X94" s="63">
        <f t="shared" si="15"/>
        <v>2008497.1769000001</v>
      </c>
      <c r="Y94" s="63">
        <f t="shared" si="22"/>
        <v>2008497.1769000001</v>
      </c>
      <c r="Z94" s="63">
        <v>153596952.23699999</v>
      </c>
      <c r="AA94" s="68">
        <f t="shared" si="17"/>
        <v>294782698.98940003</v>
      </c>
    </row>
    <row r="95" spans="1:27" ht="24.9" customHeight="1">
      <c r="A95" s="179"/>
      <c r="B95" s="181"/>
      <c r="C95" s="59">
        <v>17</v>
      </c>
      <c r="D95" s="63" t="s">
        <v>309</v>
      </c>
      <c r="E95" s="63">
        <v>24858502.346099999</v>
      </c>
      <c r="F95" s="63">
        <v>0</v>
      </c>
      <c r="G95" s="63">
        <v>94942977.540900007</v>
      </c>
      <c r="H95" s="63">
        <v>7072244.1388999997</v>
      </c>
      <c r="I95" s="63">
        <v>3594044.3966000001</v>
      </c>
      <c r="J95" s="63">
        <v>0</v>
      </c>
      <c r="K95" s="63">
        <f t="shared" si="19"/>
        <v>3594044.3966000001</v>
      </c>
      <c r="L95" s="63">
        <v>175535599.95930001</v>
      </c>
      <c r="M95" s="68">
        <f t="shared" si="16"/>
        <v>306003368.3818</v>
      </c>
      <c r="N95" s="67"/>
      <c r="O95" s="181"/>
      <c r="P95" s="73">
        <v>12</v>
      </c>
      <c r="Q95" s="179"/>
      <c r="R95" s="74" t="s">
        <v>310</v>
      </c>
      <c r="S95" s="63">
        <v>35471869.552299999</v>
      </c>
      <c r="T95" s="75">
        <v>0</v>
      </c>
      <c r="U95" s="75">
        <v>135478994.96720001</v>
      </c>
      <c r="V95" s="63">
        <v>6179117.3882999998</v>
      </c>
      <c r="W95" s="63">
        <v>5128525.9356000004</v>
      </c>
      <c r="X95" s="63">
        <f t="shared" si="15"/>
        <v>2564262.9678000002</v>
      </c>
      <c r="Y95" s="63">
        <f t="shared" si="22"/>
        <v>2564262.9678000002</v>
      </c>
      <c r="Z95" s="63">
        <v>181185589.84450001</v>
      </c>
      <c r="AA95" s="68">
        <f t="shared" si="17"/>
        <v>360879834.72009999</v>
      </c>
    </row>
    <row r="96" spans="1:27" ht="24.9" customHeight="1">
      <c r="A96" s="179"/>
      <c r="B96" s="181"/>
      <c r="C96" s="59">
        <v>18</v>
      </c>
      <c r="D96" s="63" t="s">
        <v>311</v>
      </c>
      <c r="E96" s="63">
        <v>25757935.898400001</v>
      </c>
      <c r="F96" s="63">
        <v>0</v>
      </c>
      <c r="G96" s="63">
        <v>98378216.654200003</v>
      </c>
      <c r="H96" s="63">
        <v>7205403.8141999999</v>
      </c>
      <c r="I96" s="63">
        <v>3724084.5765999998</v>
      </c>
      <c r="J96" s="63">
        <v>0</v>
      </c>
      <c r="K96" s="63">
        <f t="shared" si="19"/>
        <v>3724084.5765999998</v>
      </c>
      <c r="L96" s="63">
        <v>179609878.66999999</v>
      </c>
      <c r="M96" s="68">
        <f t="shared" si="16"/>
        <v>314675519.61339998</v>
      </c>
      <c r="N96" s="67"/>
      <c r="O96" s="181"/>
      <c r="P96" s="73">
        <v>13</v>
      </c>
      <c r="Q96" s="179"/>
      <c r="R96" s="74" t="s">
        <v>312</v>
      </c>
      <c r="S96" s="63">
        <v>23413550.919799998</v>
      </c>
      <c r="T96" s="75">
        <v>0</v>
      </c>
      <c r="U96" s="75">
        <v>89424222.271300003</v>
      </c>
      <c r="V96" s="63">
        <v>4460948.5543999998</v>
      </c>
      <c r="W96" s="63">
        <v>3385133.1957</v>
      </c>
      <c r="X96" s="63">
        <f t="shared" si="15"/>
        <v>1692566.59785</v>
      </c>
      <c r="Y96" s="63">
        <f t="shared" si="22"/>
        <v>1692566.59785</v>
      </c>
      <c r="Z96" s="63">
        <v>128614879.62720001</v>
      </c>
      <c r="AA96" s="68">
        <f t="shared" si="17"/>
        <v>247606167.97055</v>
      </c>
    </row>
    <row r="97" spans="1:27" ht="24.9" customHeight="1">
      <c r="A97" s="179"/>
      <c r="B97" s="181"/>
      <c r="C97" s="59">
        <v>19</v>
      </c>
      <c r="D97" s="63" t="s">
        <v>313</v>
      </c>
      <c r="E97" s="63">
        <v>27816383.705899999</v>
      </c>
      <c r="F97" s="63">
        <v>0</v>
      </c>
      <c r="G97" s="63">
        <v>106240120.8522</v>
      </c>
      <c r="H97" s="63">
        <v>7611506.7385</v>
      </c>
      <c r="I97" s="63">
        <v>4021695.1368</v>
      </c>
      <c r="J97" s="63">
        <v>0</v>
      </c>
      <c r="K97" s="63">
        <f t="shared" si="19"/>
        <v>4021695.1368</v>
      </c>
      <c r="L97" s="63">
        <v>192035385.8335</v>
      </c>
      <c r="M97" s="68">
        <f t="shared" si="16"/>
        <v>337725092.2669</v>
      </c>
      <c r="N97" s="67"/>
      <c r="O97" s="181"/>
      <c r="P97" s="73">
        <v>14</v>
      </c>
      <c r="Q97" s="179"/>
      <c r="R97" s="74" t="s">
        <v>314</v>
      </c>
      <c r="S97" s="63">
        <v>34039787.475100003</v>
      </c>
      <c r="T97" s="75">
        <v>0</v>
      </c>
      <c r="U97" s="75">
        <v>130009392.06829999</v>
      </c>
      <c r="V97" s="63">
        <v>6143986.8664999995</v>
      </c>
      <c r="W97" s="63">
        <v>4921475.3863000004</v>
      </c>
      <c r="X97" s="63">
        <f t="shared" si="15"/>
        <v>2460737.6931500002</v>
      </c>
      <c r="Y97" s="63">
        <f t="shared" si="22"/>
        <v>2460737.6931500002</v>
      </c>
      <c r="Z97" s="63">
        <v>180110703.345</v>
      </c>
      <c r="AA97" s="68">
        <f t="shared" si="17"/>
        <v>352764607.44805002</v>
      </c>
    </row>
    <row r="98" spans="1:27" ht="24.9" customHeight="1">
      <c r="A98" s="179"/>
      <c r="B98" s="181"/>
      <c r="C98" s="59">
        <v>20</v>
      </c>
      <c r="D98" s="63" t="s">
        <v>315</v>
      </c>
      <c r="E98" s="63">
        <v>28149476.979200002</v>
      </c>
      <c r="F98" s="63">
        <v>0</v>
      </c>
      <c r="G98" s="63">
        <v>107512316.0446</v>
      </c>
      <c r="H98" s="63">
        <v>7779581.0624000002</v>
      </c>
      <c r="I98" s="63">
        <v>4069853.7906999998</v>
      </c>
      <c r="J98" s="63">
        <v>0</v>
      </c>
      <c r="K98" s="63">
        <f t="shared" si="19"/>
        <v>4069853.7906999998</v>
      </c>
      <c r="L98" s="63">
        <v>197177945.98429999</v>
      </c>
      <c r="M98" s="68">
        <f t="shared" si="16"/>
        <v>344689173.86119998</v>
      </c>
      <c r="N98" s="67"/>
      <c r="O98" s="181"/>
      <c r="P98" s="73">
        <v>15</v>
      </c>
      <c r="Q98" s="179"/>
      <c r="R98" s="74" t="s">
        <v>316</v>
      </c>
      <c r="S98" s="63">
        <v>22730421.089200001</v>
      </c>
      <c r="T98" s="75">
        <v>0</v>
      </c>
      <c r="U98" s="75">
        <v>86815119.7896</v>
      </c>
      <c r="V98" s="63">
        <v>4410786.4412000002</v>
      </c>
      <c r="W98" s="63">
        <v>3286366.2264</v>
      </c>
      <c r="X98" s="63">
        <f t="shared" si="15"/>
        <v>1643183.1132</v>
      </c>
      <c r="Y98" s="63">
        <f t="shared" si="22"/>
        <v>1643183.1132</v>
      </c>
      <c r="Z98" s="63">
        <v>127080072.41670001</v>
      </c>
      <c r="AA98" s="68">
        <f t="shared" si="17"/>
        <v>242679582.84990001</v>
      </c>
    </row>
    <row r="99" spans="1:27" ht="24.9" customHeight="1">
      <c r="A99" s="179"/>
      <c r="B99" s="182"/>
      <c r="C99" s="59">
        <v>21</v>
      </c>
      <c r="D99" s="63" t="s">
        <v>317</v>
      </c>
      <c r="E99" s="63">
        <v>27027643.194600001</v>
      </c>
      <c r="F99" s="63">
        <v>0</v>
      </c>
      <c r="G99" s="63">
        <v>103227655.676</v>
      </c>
      <c r="H99" s="63">
        <v>7561787.7335000001</v>
      </c>
      <c r="I99" s="63">
        <v>3907658.9660999998</v>
      </c>
      <c r="J99" s="63">
        <v>0</v>
      </c>
      <c r="K99" s="63">
        <f t="shared" si="19"/>
        <v>3907658.9660999998</v>
      </c>
      <c r="L99" s="63">
        <v>190514136.37630001</v>
      </c>
      <c r="M99" s="68">
        <f t="shared" si="16"/>
        <v>332238881.9465</v>
      </c>
      <c r="N99" s="67"/>
      <c r="O99" s="181"/>
      <c r="P99" s="73">
        <v>16</v>
      </c>
      <c r="Q99" s="179"/>
      <c r="R99" s="74" t="s">
        <v>318</v>
      </c>
      <c r="S99" s="63">
        <v>32953930.263500001</v>
      </c>
      <c r="T99" s="75">
        <v>0</v>
      </c>
      <c r="U99" s="75">
        <v>125862138.32700001</v>
      </c>
      <c r="V99" s="63">
        <v>6232949.3458000002</v>
      </c>
      <c r="W99" s="63">
        <v>4764482.0576999998</v>
      </c>
      <c r="X99" s="63">
        <f t="shared" si="15"/>
        <v>2382241.0288499999</v>
      </c>
      <c r="Y99" s="63">
        <f t="shared" si="22"/>
        <v>2382241.0288499999</v>
      </c>
      <c r="Z99" s="63">
        <v>182832683.06380001</v>
      </c>
      <c r="AA99" s="68">
        <f t="shared" si="17"/>
        <v>350263942.02894998</v>
      </c>
    </row>
    <row r="100" spans="1:27" ht="24.9" customHeight="1">
      <c r="A100" s="59"/>
      <c r="B100" s="172" t="s">
        <v>319</v>
      </c>
      <c r="C100" s="173"/>
      <c r="D100" s="64"/>
      <c r="E100" s="64">
        <f>SUM(E79:E99)</f>
        <v>609689834.35640001</v>
      </c>
      <c r="F100" s="64">
        <f t="shared" ref="F100:M100" si="23">SUM(F79:F99)</f>
        <v>0</v>
      </c>
      <c r="G100" s="64">
        <f t="shared" si="23"/>
        <v>2328610446.6089001</v>
      </c>
      <c r="H100" s="64">
        <f t="shared" si="23"/>
        <v>166221569.23710001</v>
      </c>
      <c r="I100" s="64">
        <f t="shared" si="23"/>
        <v>88149008.4287</v>
      </c>
      <c r="J100" s="64">
        <f t="shared" si="23"/>
        <v>0</v>
      </c>
      <c r="K100" s="64">
        <f t="shared" si="23"/>
        <v>88149008.4287</v>
      </c>
      <c r="L100" s="64">
        <f t="shared" si="23"/>
        <v>4227949373.9689002</v>
      </c>
      <c r="M100" s="64">
        <f t="shared" si="23"/>
        <v>7420620232.6000004</v>
      </c>
      <c r="N100" s="67"/>
      <c r="O100" s="181"/>
      <c r="P100" s="73">
        <v>17</v>
      </c>
      <c r="Q100" s="179"/>
      <c r="R100" s="74" t="s">
        <v>320</v>
      </c>
      <c r="S100" s="63">
        <v>41214228.809500001</v>
      </c>
      <c r="T100" s="75">
        <v>0</v>
      </c>
      <c r="U100" s="75">
        <v>157410995.47130001</v>
      </c>
      <c r="V100" s="63">
        <v>7599324.4062000001</v>
      </c>
      <c r="W100" s="63">
        <v>5958756.7284000004</v>
      </c>
      <c r="X100" s="63">
        <f t="shared" si="15"/>
        <v>2979378.3642000002</v>
      </c>
      <c r="Y100" s="63">
        <f t="shared" si="22"/>
        <v>2979378.3642000002</v>
      </c>
      <c r="Z100" s="63">
        <v>224639579.99450001</v>
      </c>
      <c r="AA100" s="68">
        <f t="shared" si="17"/>
        <v>433843507.04570001</v>
      </c>
    </row>
    <row r="101" spans="1:27" ht="24.9" customHeight="1">
      <c r="A101" s="179">
        <v>5</v>
      </c>
      <c r="B101" s="180" t="s">
        <v>321</v>
      </c>
      <c r="C101" s="59">
        <v>1</v>
      </c>
      <c r="D101" s="63" t="s">
        <v>322</v>
      </c>
      <c r="E101" s="63">
        <v>45571528.3851</v>
      </c>
      <c r="F101" s="63">
        <v>0</v>
      </c>
      <c r="G101" s="63">
        <v>174052987.41389999</v>
      </c>
      <c r="H101" s="63">
        <v>7561638.8272000002</v>
      </c>
      <c r="I101" s="63">
        <v>6588735.4740000004</v>
      </c>
      <c r="J101" s="63">
        <v>0</v>
      </c>
      <c r="K101" s="63">
        <f t="shared" si="19"/>
        <v>6588735.4740000004</v>
      </c>
      <c r="L101" s="63">
        <v>229194557.73359999</v>
      </c>
      <c r="M101" s="68">
        <f t="shared" si="16"/>
        <v>462969447.83380002</v>
      </c>
      <c r="N101" s="67"/>
      <c r="O101" s="181"/>
      <c r="P101" s="73">
        <v>18</v>
      </c>
      <c r="Q101" s="179"/>
      <c r="R101" s="74" t="s">
        <v>323</v>
      </c>
      <c r="S101" s="63">
        <v>31132260.248199999</v>
      </c>
      <c r="T101" s="75">
        <v>0</v>
      </c>
      <c r="U101" s="75">
        <v>118904568.11839999</v>
      </c>
      <c r="V101" s="63">
        <v>5780217.8115999997</v>
      </c>
      <c r="W101" s="63">
        <v>4501104.8509</v>
      </c>
      <c r="X101" s="63">
        <f t="shared" si="15"/>
        <v>2250552.42545</v>
      </c>
      <c r="Y101" s="63">
        <f t="shared" si="22"/>
        <v>2250552.42545</v>
      </c>
      <c r="Z101" s="63">
        <v>168980483.08219999</v>
      </c>
      <c r="AA101" s="68">
        <f t="shared" si="17"/>
        <v>327048081.68585002</v>
      </c>
    </row>
    <row r="102" spans="1:27" ht="24.9" customHeight="1">
      <c r="A102" s="179"/>
      <c r="B102" s="181"/>
      <c r="C102" s="59">
        <v>2</v>
      </c>
      <c r="D102" s="63" t="s">
        <v>94</v>
      </c>
      <c r="E102" s="63">
        <v>55032420.181199998</v>
      </c>
      <c r="F102" s="63">
        <v>0</v>
      </c>
      <c r="G102" s="63">
        <v>210187313.80239999</v>
      </c>
      <c r="H102" s="63">
        <v>9429350.9757000003</v>
      </c>
      <c r="I102" s="63">
        <v>7956592.0195000004</v>
      </c>
      <c r="J102" s="63">
        <v>0</v>
      </c>
      <c r="K102" s="63">
        <f t="shared" si="19"/>
        <v>7956592.0195000004</v>
      </c>
      <c r="L102" s="63">
        <v>286340835.9023</v>
      </c>
      <c r="M102" s="68">
        <f t="shared" si="16"/>
        <v>568946512.88110006</v>
      </c>
      <c r="N102" s="67"/>
      <c r="O102" s="181"/>
      <c r="P102" s="73">
        <v>19</v>
      </c>
      <c r="Q102" s="179"/>
      <c r="R102" s="74" t="s">
        <v>324</v>
      </c>
      <c r="S102" s="63">
        <v>29477454.342900001</v>
      </c>
      <c r="T102" s="75">
        <v>0</v>
      </c>
      <c r="U102" s="75">
        <v>112584308.04369999</v>
      </c>
      <c r="V102" s="63">
        <v>5192247.4024</v>
      </c>
      <c r="W102" s="63">
        <v>4261852.8716000002</v>
      </c>
      <c r="X102" s="63">
        <f t="shared" si="15"/>
        <v>2130926.4358000001</v>
      </c>
      <c r="Y102" s="63">
        <f t="shared" si="22"/>
        <v>2130926.4358000001</v>
      </c>
      <c r="Z102" s="63">
        <v>150990387.23930001</v>
      </c>
      <c r="AA102" s="68">
        <f t="shared" si="17"/>
        <v>300375323.4641</v>
      </c>
    </row>
    <row r="103" spans="1:27" ht="24.9" customHeight="1">
      <c r="A103" s="179"/>
      <c r="B103" s="181"/>
      <c r="C103" s="59">
        <v>3</v>
      </c>
      <c r="D103" s="63" t="s">
        <v>325</v>
      </c>
      <c r="E103" s="63">
        <v>24068234.511799999</v>
      </c>
      <c r="F103" s="63">
        <v>0</v>
      </c>
      <c r="G103" s="63">
        <v>91924679.004800007</v>
      </c>
      <c r="H103" s="63">
        <v>4775636.1979999999</v>
      </c>
      <c r="I103" s="63">
        <v>3479787.4054999999</v>
      </c>
      <c r="J103" s="63">
        <v>0</v>
      </c>
      <c r="K103" s="63">
        <f t="shared" si="19"/>
        <v>3479787.4054999999</v>
      </c>
      <c r="L103" s="63">
        <v>143951400.0228</v>
      </c>
      <c r="M103" s="68">
        <f t="shared" si="16"/>
        <v>268199737.14289999</v>
      </c>
      <c r="N103" s="67"/>
      <c r="O103" s="181"/>
      <c r="P103" s="73">
        <v>20</v>
      </c>
      <c r="Q103" s="179"/>
      <c r="R103" s="74" t="s">
        <v>326</v>
      </c>
      <c r="S103" s="63">
        <v>31606957.747000001</v>
      </c>
      <c r="T103" s="75">
        <v>0</v>
      </c>
      <c r="U103" s="75">
        <v>120717597.4532</v>
      </c>
      <c r="V103" s="63">
        <v>5653772.9287999999</v>
      </c>
      <c r="W103" s="63">
        <v>4569736.6560000004</v>
      </c>
      <c r="X103" s="63">
        <f t="shared" si="15"/>
        <v>2284868.3280000002</v>
      </c>
      <c r="Y103" s="63">
        <f t="shared" si="22"/>
        <v>2284868.3280000002</v>
      </c>
      <c r="Z103" s="63">
        <v>165111656.48050001</v>
      </c>
      <c r="AA103" s="68">
        <f t="shared" si="17"/>
        <v>325374852.9375</v>
      </c>
    </row>
    <row r="104" spans="1:27" ht="24.9" customHeight="1">
      <c r="A104" s="179"/>
      <c r="B104" s="181"/>
      <c r="C104" s="59">
        <v>4</v>
      </c>
      <c r="D104" s="63" t="s">
        <v>327</v>
      </c>
      <c r="E104" s="63">
        <v>28444720.770799998</v>
      </c>
      <c r="F104" s="63">
        <v>0</v>
      </c>
      <c r="G104" s="63">
        <v>108639951.34110001</v>
      </c>
      <c r="H104" s="63">
        <v>5533544.2576000001</v>
      </c>
      <c r="I104" s="63">
        <v>4112540.1633000001</v>
      </c>
      <c r="J104" s="63">
        <v>0</v>
      </c>
      <c r="K104" s="63">
        <f t="shared" si="19"/>
        <v>4112540.1633000001</v>
      </c>
      <c r="L104" s="63">
        <v>167141068.10769999</v>
      </c>
      <c r="M104" s="68">
        <f t="shared" si="16"/>
        <v>313871824.64050001</v>
      </c>
      <c r="N104" s="67"/>
      <c r="O104" s="182"/>
      <c r="P104" s="73">
        <v>21</v>
      </c>
      <c r="Q104" s="179"/>
      <c r="R104" s="74" t="s">
        <v>328</v>
      </c>
      <c r="S104" s="63">
        <v>30926316.559700001</v>
      </c>
      <c r="T104" s="75">
        <v>0</v>
      </c>
      <c r="U104" s="75">
        <v>118117999.9368</v>
      </c>
      <c r="V104" s="63">
        <v>5552960.1473000003</v>
      </c>
      <c r="W104" s="63">
        <v>4471329.4949000003</v>
      </c>
      <c r="X104" s="63">
        <f t="shared" si="15"/>
        <v>2235664.7474500001</v>
      </c>
      <c r="Y104" s="63">
        <f t="shared" si="22"/>
        <v>2235664.7474500001</v>
      </c>
      <c r="Z104" s="63">
        <v>162027093.76719999</v>
      </c>
      <c r="AA104" s="68">
        <f t="shared" si="17"/>
        <v>318860035.15845001</v>
      </c>
    </row>
    <row r="105" spans="1:27" ht="24.9" customHeight="1">
      <c r="A105" s="179"/>
      <c r="B105" s="181"/>
      <c r="C105" s="59">
        <v>5</v>
      </c>
      <c r="D105" s="63" t="s">
        <v>329</v>
      </c>
      <c r="E105" s="63">
        <v>36083299.734499998</v>
      </c>
      <c r="F105" s="63">
        <v>0</v>
      </c>
      <c r="G105" s="63">
        <v>137814252.38690001</v>
      </c>
      <c r="H105" s="63">
        <v>6677388.1405999996</v>
      </c>
      <c r="I105" s="63">
        <v>5216926.5636</v>
      </c>
      <c r="J105" s="63">
        <v>0</v>
      </c>
      <c r="K105" s="63">
        <f t="shared" si="19"/>
        <v>5216926.5636</v>
      </c>
      <c r="L105" s="63">
        <v>202139191.7595</v>
      </c>
      <c r="M105" s="68">
        <f t="shared" si="16"/>
        <v>387931058.5851</v>
      </c>
      <c r="N105" s="67"/>
      <c r="O105" s="59"/>
      <c r="P105" s="173" t="s">
        <v>330</v>
      </c>
      <c r="Q105" s="176"/>
      <c r="R105" s="64"/>
      <c r="S105" s="64">
        <f t="shared" ref="S105:AA105" si="24">SUM(S84:S104)</f>
        <v>657370666.83200002</v>
      </c>
      <c r="T105" s="64">
        <f t="shared" si="24"/>
        <v>0</v>
      </c>
      <c r="U105" s="64">
        <f t="shared" si="24"/>
        <v>2510719575.4624</v>
      </c>
      <c r="V105" s="64">
        <f t="shared" ref="V105" si="25">SUM(V84:V104)</f>
        <v>120422177.2604</v>
      </c>
      <c r="W105" s="64">
        <f t="shared" si="24"/>
        <v>95042707.268700004</v>
      </c>
      <c r="X105" s="64">
        <f t="shared" si="24"/>
        <v>47521353.634350002</v>
      </c>
      <c r="Y105" s="64">
        <f t="shared" si="24"/>
        <v>47521353.634350002</v>
      </c>
      <c r="Z105" s="64">
        <f t="shared" si="24"/>
        <v>3519143747.2694998</v>
      </c>
      <c r="AA105" s="64">
        <f t="shared" si="24"/>
        <v>6855177520.4586496</v>
      </c>
    </row>
    <row r="106" spans="1:27" ht="24.9" customHeight="1">
      <c r="A106" s="179"/>
      <c r="B106" s="181"/>
      <c r="C106" s="59">
        <v>6</v>
      </c>
      <c r="D106" s="63" t="s">
        <v>331</v>
      </c>
      <c r="E106" s="63">
        <v>23893811.2509</v>
      </c>
      <c r="F106" s="63">
        <v>0</v>
      </c>
      <c r="G106" s="63">
        <v>91258497.932400003</v>
      </c>
      <c r="H106" s="63">
        <v>4840716.2851</v>
      </c>
      <c r="I106" s="63">
        <v>3454569.2755</v>
      </c>
      <c r="J106" s="63">
        <v>0</v>
      </c>
      <c r="K106" s="63">
        <f t="shared" si="19"/>
        <v>3454569.2755</v>
      </c>
      <c r="L106" s="63">
        <v>145942651.5975</v>
      </c>
      <c r="M106" s="68">
        <f t="shared" si="16"/>
        <v>269390246.34140003</v>
      </c>
      <c r="N106" s="67"/>
      <c r="O106" s="180">
        <v>23</v>
      </c>
      <c r="P106" s="73">
        <v>1</v>
      </c>
      <c r="Q106" s="179" t="s">
        <v>112</v>
      </c>
      <c r="R106" s="74" t="s">
        <v>332</v>
      </c>
      <c r="S106" s="63">
        <v>26709590.777899999</v>
      </c>
      <c r="T106" s="63">
        <v>0</v>
      </c>
      <c r="U106" s="63">
        <v>102012906.57179999</v>
      </c>
      <c r="V106" s="63">
        <v>5847634.3459000001</v>
      </c>
      <c r="W106" s="63">
        <v>3861674.9205</v>
      </c>
      <c r="X106" s="63">
        <f t="shared" si="15"/>
        <v>1930837.46025</v>
      </c>
      <c r="Y106" s="63">
        <f t="shared" ref="Y106:Y121" si="26">W106-X106</f>
        <v>1930837.46025</v>
      </c>
      <c r="Z106" s="63">
        <v>158492030.94080001</v>
      </c>
      <c r="AA106" s="68">
        <f t="shared" si="17"/>
        <v>294993000.09665</v>
      </c>
    </row>
    <row r="107" spans="1:27" ht="24.9" customHeight="1">
      <c r="A107" s="179"/>
      <c r="B107" s="181"/>
      <c r="C107" s="59">
        <v>7</v>
      </c>
      <c r="D107" s="63" t="s">
        <v>333</v>
      </c>
      <c r="E107" s="63">
        <v>38119515.527999997</v>
      </c>
      <c r="F107" s="63">
        <v>0</v>
      </c>
      <c r="G107" s="63">
        <v>145591245.0494</v>
      </c>
      <c r="H107" s="63">
        <v>7072674.6818000004</v>
      </c>
      <c r="I107" s="63">
        <v>5511322.8173000002</v>
      </c>
      <c r="J107" s="63">
        <v>0</v>
      </c>
      <c r="K107" s="63">
        <f t="shared" si="19"/>
        <v>5511322.8173000002</v>
      </c>
      <c r="L107" s="63">
        <v>214233750.6864</v>
      </c>
      <c r="M107" s="68">
        <f t="shared" si="16"/>
        <v>410528508.76289999</v>
      </c>
      <c r="N107" s="67"/>
      <c r="O107" s="181"/>
      <c r="P107" s="73">
        <v>2</v>
      </c>
      <c r="Q107" s="179"/>
      <c r="R107" s="74" t="s">
        <v>334</v>
      </c>
      <c r="S107" s="63">
        <v>43922373.640600003</v>
      </c>
      <c r="T107" s="63">
        <v>0</v>
      </c>
      <c r="U107" s="63">
        <v>167754311.02149999</v>
      </c>
      <c r="V107" s="63">
        <v>6790932.0318999998</v>
      </c>
      <c r="W107" s="63">
        <v>6350300.5398000004</v>
      </c>
      <c r="X107" s="63">
        <f t="shared" si="15"/>
        <v>3175150.2699000002</v>
      </c>
      <c r="Y107" s="63">
        <f t="shared" si="26"/>
        <v>3175150.2699000002</v>
      </c>
      <c r="Z107" s="63">
        <v>187354054.4628</v>
      </c>
      <c r="AA107" s="68">
        <f t="shared" si="17"/>
        <v>408996821.4267</v>
      </c>
    </row>
    <row r="108" spans="1:27" ht="24.9" customHeight="1">
      <c r="A108" s="179"/>
      <c r="B108" s="181"/>
      <c r="C108" s="59">
        <v>8</v>
      </c>
      <c r="D108" s="63" t="s">
        <v>335</v>
      </c>
      <c r="E108" s="63">
        <v>38480539.965000004</v>
      </c>
      <c r="F108" s="63">
        <v>0</v>
      </c>
      <c r="G108" s="63">
        <v>146970118.74599999</v>
      </c>
      <c r="H108" s="63">
        <v>6664560.7281999998</v>
      </c>
      <c r="I108" s="63">
        <v>5563519.7613000004</v>
      </c>
      <c r="J108" s="63">
        <v>0</v>
      </c>
      <c r="K108" s="63">
        <f t="shared" si="19"/>
        <v>5563519.7613000004</v>
      </c>
      <c r="L108" s="63">
        <v>201746712.18059999</v>
      </c>
      <c r="M108" s="68">
        <f t="shared" si="16"/>
        <v>399425451.3811</v>
      </c>
      <c r="N108" s="67"/>
      <c r="O108" s="181"/>
      <c r="P108" s="73">
        <v>3</v>
      </c>
      <c r="Q108" s="179"/>
      <c r="R108" s="74" t="s">
        <v>336</v>
      </c>
      <c r="S108" s="63">
        <v>33663742.350500003</v>
      </c>
      <c r="T108" s="63">
        <v>0</v>
      </c>
      <c r="U108" s="63">
        <v>128573149.3161</v>
      </c>
      <c r="V108" s="63">
        <v>6700151.6730000004</v>
      </c>
      <c r="W108" s="63">
        <v>4867106.75</v>
      </c>
      <c r="X108" s="63">
        <f t="shared" si="15"/>
        <v>2433553.375</v>
      </c>
      <c r="Y108" s="63">
        <f t="shared" si="26"/>
        <v>2433553.375</v>
      </c>
      <c r="Z108" s="63">
        <v>184576453.19159999</v>
      </c>
      <c r="AA108" s="68">
        <f t="shared" si="17"/>
        <v>355947049.90619999</v>
      </c>
    </row>
    <row r="109" spans="1:27" ht="24.9" customHeight="1">
      <c r="A109" s="179"/>
      <c r="B109" s="181"/>
      <c r="C109" s="59">
        <v>9</v>
      </c>
      <c r="D109" s="63" t="s">
        <v>337</v>
      </c>
      <c r="E109" s="63">
        <v>27066800.6833</v>
      </c>
      <c r="F109" s="63">
        <v>0</v>
      </c>
      <c r="G109" s="63">
        <v>103377211.2896</v>
      </c>
      <c r="H109" s="63">
        <v>5602248.7419999996</v>
      </c>
      <c r="I109" s="63">
        <v>3913320.3591999998</v>
      </c>
      <c r="J109" s="63">
        <v>0</v>
      </c>
      <c r="K109" s="63">
        <f t="shared" si="19"/>
        <v>3913320.3591999998</v>
      </c>
      <c r="L109" s="63">
        <v>169243215.1523</v>
      </c>
      <c r="M109" s="68">
        <f t="shared" si="16"/>
        <v>309202796.22640002</v>
      </c>
      <c r="N109" s="67"/>
      <c r="O109" s="181"/>
      <c r="P109" s="73">
        <v>4</v>
      </c>
      <c r="Q109" s="179"/>
      <c r="R109" s="74" t="s">
        <v>102</v>
      </c>
      <c r="S109" s="63">
        <v>20500470.196600001</v>
      </c>
      <c r="T109" s="63">
        <v>0</v>
      </c>
      <c r="U109" s="63">
        <v>78298187.6523</v>
      </c>
      <c r="V109" s="63">
        <v>5034303.6842</v>
      </c>
      <c r="W109" s="63">
        <v>2963959.7355</v>
      </c>
      <c r="X109" s="63">
        <f t="shared" si="15"/>
        <v>1481979.86775</v>
      </c>
      <c r="Y109" s="63">
        <f t="shared" si="26"/>
        <v>1481979.86775</v>
      </c>
      <c r="Z109" s="63">
        <v>133606600.7783</v>
      </c>
      <c r="AA109" s="68">
        <f t="shared" si="17"/>
        <v>238921542.17914999</v>
      </c>
    </row>
    <row r="110" spans="1:27" ht="24.9" customHeight="1">
      <c r="A110" s="179"/>
      <c r="B110" s="181"/>
      <c r="C110" s="59">
        <v>10</v>
      </c>
      <c r="D110" s="63" t="s">
        <v>338</v>
      </c>
      <c r="E110" s="63">
        <v>30999386.1479</v>
      </c>
      <c r="F110" s="63">
        <v>0</v>
      </c>
      <c r="G110" s="63">
        <v>118397077.2589</v>
      </c>
      <c r="H110" s="63">
        <v>6431963.0427999999</v>
      </c>
      <c r="I110" s="63">
        <v>4481893.9022000004</v>
      </c>
      <c r="J110" s="63">
        <v>0</v>
      </c>
      <c r="K110" s="63">
        <f t="shared" si="19"/>
        <v>4481893.9022000004</v>
      </c>
      <c r="L110" s="63">
        <v>194629934.55559999</v>
      </c>
      <c r="M110" s="68">
        <f t="shared" si="16"/>
        <v>354940254.90740001</v>
      </c>
      <c r="N110" s="67"/>
      <c r="O110" s="181"/>
      <c r="P110" s="73">
        <v>5</v>
      </c>
      <c r="Q110" s="179"/>
      <c r="R110" s="74" t="s">
        <v>339</v>
      </c>
      <c r="S110" s="63">
        <v>35570455.1818</v>
      </c>
      <c r="T110" s="63">
        <v>0</v>
      </c>
      <c r="U110" s="63">
        <v>135855526.62940001</v>
      </c>
      <c r="V110" s="63">
        <v>6752108.9422000004</v>
      </c>
      <c r="W110" s="63">
        <v>5142779.4544000002</v>
      </c>
      <c r="X110" s="63">
        <f t="shared" si="15"/>
        <v>2571389.7272000001</v>
      </c>
      <c r="Y110" s="63">
        <f t="shared" si="26"/>
        <v>2571389.7272000001</v>
      </c>
      <c r="Z110" s="63">
        <v>186166186.68509999</v>
      </c>
      <c r="AA110" s="68">
        <f t="shared" si="17"/>
        <v>366915667.16570002</v>
      </c>
    </row>
    <row r="111" spans="1:27" ht="24.9" customHeight="1">
      <c r="A111" s="179"/>
      <c r="B111" s="181"/>
      <c r="C111" s="59">
        <v>11</v>
      </c>
      <c r="D111" s="63" t="s">
        <v>340</v>
      </c>
      <c r="E111" s="63">
        <v>23986344.825800002</v>
      </c>
      <c r="F111" s="63">
        <v>0</v>
      </c>
      <c r="G111" s="63">
        <v>91611914.763799995</v>
      </c>
      <c r="H111" s="63">
        <v>5158163.4972999999</v>
      </c>
      <c r="I111" s="63">
        <v>3467947.7877000002</v>
      </c>
      <c r="J111" s="63">
        <v>0</v>
      </c>
      <c r="K111" s="63">
        <f t="shared" ref="K111:K129" si="27">I111-J111</f>
        <v>3467947.7877000002</v>
      </c>
      <c r="L111" s="63">
        <v>155655565.17910001</v>
      </c>
      <c r="M111" s="68">
        <f t="shared" si="16"/>
        <v>279879936.05369997</v>
      </c>
      <c r="N111" s="67"/>
      <c r="O111" s="181"/>
      <c r="P111" s="73">
        <v>6</v>
      </c>
      <c r="Q111" s="179"/>
      <c r="R111" s="74" t="s">
        <v>341</v>
      </c>
      <c r="S111" s="63">
        <v>30572353.837699998</v>
      </c>
      <c r="T111" s="63">
        <v>0</v>
      </c>
      <c r="U111" s="63">
        <v>116766097.30410001</v>
      </c>
      <c r="V111" s="63">
        <v>6732430.3964</v>
      </c>
      <c r="W111" s="63">
        <v>4420153.5341999996</v>
      </c>
      <c r="X111" s="63">
        <f t="shared" si="15"/>
        <v>2210076.7670999998</v>
      </c>
      <c r="Y111" s="63">
        <f t="shared" si="26"/>
        <v>2210076.7670999998</v>
      </c>
      <c r="Z111" s="63">
        <v>185564083.38069999</v>
      </c>
      <c r="AA111" s="68">
        <f t="shared" si="17"/>
        <v>341845041.68599999</v>
      </c>
    </row>
    <row r="112" spans="1:27" ht="24.9" customHeight="1">
      <c r="A112" s="179"/>
      <c r="B112" s="181"/>
      <c r="C112" s="59">
        <v>12</v>
      </c>
      <c r="D112" s="63" t="s">
        <v>342</v>
      </c>
      <c r="E112" s="63">
        <v>37145354.446500003</v>
      </c>
      <c r="F112" s="63">
        <v>0</v>
      </c>
      <c r="G112" s="63">
        <v>141870596.38</v>
      </c>
      <c r="H112" s="63">
        <v>7181542.9419</v>
      </c>
      <c r="I112" s="63">
        <v>5370478.5247999998</v>
      </c>
      <c r="J112" s="63">
        <v>0</v>
      </c>
      <c r="K112" s="63">
        <f t="shared" si="27"/>
        <v>5370478.5247999998</v>
      </c>
      <c r="L112" s="63">
        <v>217564786.40360001</v>
      </c>
      <c r="M112" s="68">
        <f t="shared" si="16"/>
        <v>409132758.69679999</v>
      </c>
      <c r="N112" s="67"/>
      <c r="O112" s="181"/>
      <c r="P112" s="73">
        <v>7</v>
      </c>
      <c r="Q112" s="179"/>
      <c r="R112" s="74" t="s">
        <v>343</v>
      </c>
      <c r="S112" s="63">
        <v>30901838.782000002</v>
      </c>
      <c r="T112" s="63">
        <v>0</v>
      </c>
      <c r="U112" s="63">
        <v>118024511.0748</v>
      </c>
      <c r="V112" s="63">
        <v>6782206.2100999998</v>
      </c>
      <c r="W112" s="63">
        <v>4467790.4956999999</v>
      </c>
      <c r="X112" s="63">
        <f t="shared" si="15"/>
        <v>2233895.2478499999</v>
      </c>
      <c r="Y112" s="63">
        <f t="shared" si="26"/>
        <v>2233895.2478499999</v>
      </c>
      <c r="Z112" s="63">
        <v>187087071.01140001</v>
      </c>
      <c r="AA112" s="68">
        <f t="shared" si="17"/>
        <v>345029522.32615</v>
      </c>
    </row>
    <row r="113" spans="1:27" ht="24.9" customHeight="1">
      <c r="A113" s="179"/>
      <c r="B113" s="181"/>
      <c r="C113" s="59">
        <v>13</v>
      </c>
      <c r="D113" s="63" t="s">
        <v>344</v>
      </c>
      <c r="E113" s="63">
        <v>30550281.3233</v>
      </c>
      <c r="F113" s="63">
        <v>0</v>
      </c>
      <c r="G113" s="63">
        <v>116681794.9513</v>
      </c>
      <c r="H113" s="63">
        <v>5496005.0454000002</v>
      </c>
      <c r="I113" s="63">
        <v>4416962.2882000003</v>
      </c>
      <c r="J113" s="63">
        <v>0</v>
      </c>
      <c r="K113" s="63">
        <f t="shared" si="27"/>
        <v>4416962.2882000003</v>
      </c>
      <c r="L113" s="63">
        <v>165992483.05129999</v>
      </c>
      <c r="M113" s="68">
        <f t="shared" si="16"/>
        <v>323137526.6595</v>
      </c>
      <c r="N113" s="67"/>
      <c r="O113" s="181"/>
      <c r="P113" s="73">
        <v>8</v>
      </c>
      <c r="Q113" s="179"/>
      <c r="R113" s="74" t="s">
        <v>345</v>
      </c>
      <c r="S113" s="63">
        <v>36440047.684600003</v>
      </c>
      <c r="T113" s="63">
        <v>0</v>
      </c>
      <c r="U113" s="63">
        <v>139176792.7421</v>
      </c>
      <c r="V113" s="63">
        <v>8554354.7041999996</v>
      </c>
      <c r="W113" s="63">
        <v>5268505.2127999999</v>
      </c>
      <c r="X113" s="63">
        <f t="shared" si="15"/>
        <v>2634252.6063999999</v>
      </c>
      <c r="Y113" s="63">
        <f t="shared" si="26"/>
        <v>2634252.6063999999</v>
      </c>
      <c r="Z113" s="63">
        <v>241309393.6992</v>
      </c>
      <c r="AA113" s="68">
        <f t="shared" si="17"/>
        <v>428114841.43650001</v>
      </c>
    </row>
    <row r="114" spans="1:27" ht="24.9" customHeight="1">
      <c r="A114" s="179"/>
      <c r="B114" s="181"/>
      <c r="C114" s="59">
        <v>14</v>
      </c>
      <c r="D114" s="63" t="s">
        <v>346</v>
      </c>
      <c r="E114" s="63">
        <v>35673122.493000001</v>
      </c>
      <c r="F114" s="63">
        <v>0</v>
      </c>
      <c r="G114" s="63">
        <v>136247647.60609999</v>
      </c>
      <c r="H114" s="63">
        <v>6812479.3129000003</v>
      </c>
      <c r="I114" s="63">
        <v>5157623.1030000001</v>
      </c>
      <c r="J114" s="63">
        <v>0</v>
      </c>
      <c r="K114" s="63">
        <f t="shared" si="27"/>
        <v>5157623.1030000001</v>
      </c>
      <c r="L114" s="63">
        <v>206272568.3696</v>
      </c>
      <c r="M114" s="68">
        <f t="shared" si="16"/>
        <v>390163440.88459998</v>
      </c>
      <c r="N114" s="67"/>
      <c r="O114" s="181"/>
      <c r="P114" s="73">
        <v>9</v>
      </c>
      <c r="Q114" s="179"/>
      <c r="R114" s="74" t="s">
        <v>347</v>
      </c>
      <c r="S114" s="63">
        <v>26343765.4267</v>
      </c>
      <c r="T114" s="63">
        <v>0</v>
      </c>
      <c r="U114" s="63">
        <v>100615696.5702</v>
      </c>
      <c r="V114" s="63">
        <v>6099581.0864000004</v>
      </c>
      <c r="W114" s="63">
        <v>3808783.8599</v>
      </c>
      <c r="X114" s="63">
        <f t="shared" si="15"/>
        <v>1904391.92995</v>
      </c>
      <c r="Y114" s="63">
        <f t="shared" si="26"/>
        <v>1904391.92995</v>
      </c>
      <c r="Z114" s="63">
        <v>166200830.4639</v>
      </c>
      <c r="AA114" s="68">
        <f t="shared" si="17"/>
        <v>301164265.47715002</v>
      </c>
    </row>
    <row r="115" spans="1:27" ht="24.9" customHeight="1">
      <c r="A115" s="179"/>
      <c r="B115" s="181"/>
      <c r="C115" s="59">
        <v>15</v>
      </c>
      <c r="D115" s="63" t="s">
        <v>348</v>
      </c>
      <c r="E115" s="63">
        <v>45714317.4538</v>
      </c>
      <c r="F115" s="63">
        <v>0</v>
      </c>
      <c r="G115" s="63">
        <v>174598346.8707</v>
      </c>
      <c r="H115" s="63">
        <v>8217984.2301000003</v>
      </c>
      <c r="I115" s="63">
        <v>6609379.9297000002</v>
      </c>
      <c r="J115" s="63">
        <v>0</v>
      </c>
      <c r="K115" s="63">
        <f t="shared" si="27"/>
        <v>6609379.9297000002</v>
      </c>
      <c r="L115" s="63">
        <v>249276719.2148</v>
      </c>
      <c r="M115" s="68">
        <f t="shared" si="16"/>
        <v>484416747.69910002</v>
      </c>
      <c r="N115" s="67"/>
      <c r="O115" s="181"/>
      <c r="P115" s="73">
        <v>10</v>
      </c>
      <c r="Q115" s="179"/>
      <c r="R115" s="74" t="s">
        <v>349</v>
      </c>
      <c r="S115" s="63">
        <v>35032652.7478</v>
      </c>
      <c r="T115" s="63">
        <v>0</v>
      </c>
      <c r="U115" s="63">
        <v>133801478.3319</v>
      </c>
      <c r="V115" s="63">
        <v>5821831.8183000004</v>
      </c>
      <c r="W115" s="63">
        <v>5065023.9324000003</v>
      </c>
      <c r="X115" s="63">
        <f t="shared" si="15"/>
        <v>2532511.9662000001</v>
      </c>
      <c r="Y115" s="63">
        <f t="shared" si="26"/>
        <v>2532511.9662000001</v>
      </c>
      <c r="Z115" s="63">
        <v>157702552.53200001</v>
      </c>
      <c r="AA115" s="68">
        <f t="shared" si="17"/>
        <v>334891027.3962</v>
      </c>
    </row>
    <row r="116" spans="1:27" ht="24.9" customHeight="1">
      <c r="A116" s="179"/>
      <c r="B116" s="181"/>
      <c r="C116" s="59">
        <v>16</v>
      </c>
      <c r="D116" s="63" t="s">
        <v>350</v>
      </c>
      <c r="E116" s="63">
        <v>34271115.967600003</v>
      </c>
      <c r="F116" s="63">
        <v>0</v>
      </c>
      <c r="G116" s="63">
        <v>130892913.3505</v>
      </c>
      <c r="H116" s="63">
        <v>6477614.5423999997</v>
      </c>
      <c r="I116" s="63">
        <v>4954920.8794999998</v>
      </c>
      <c r="J116" s="63">
        <v>0</v>
      </c>
      <c r="K116" s="63">
        <f t="shared" si="27"/>
        <v>4954920.8794999998</v>
      </c>
      <c r="L116" s="63">
        <v>196026730.78929999</v>
      </c>
      <c r="M116" s="68">
        <f t="shared" si="16"/>
        <v>372623295.52929997</v>
      </c>
      <c r="N116" s="67"/>
      <c r="O116" s="181"/>
      <c r="P116" s="73">
        <v>11</v>
      </c>
      <c r="Q116" s="179"/>
      <c r="R116" s="74" t="s">
        <v>351</v>
      </c>
      <c r="S116" s="63">
        <v>27771412.177900001</v>
      </c>
      <c r="T116" s="63">
        <v>0</v>
      </c>
      <c r="U116" s="63">
        <v>106068359.46780001</v>
      </c>
      <c r="V116" s="63">
        <v>5647179.0428999998</v>
      </c>
      <c r="W116" s="63">
        <v>4015193.1493000002</v>
      </c>
      <c r="X116" s="63">
        <f t="shared" si="15"/>
        <v>2007596.5746500001</v>
      </c>
      <c r="Y116" s="63">
        <f t="shared" si="26"/>
        <v>2007596.5746500001</v>
      </c>
      <c r="Z116" s="63">
        <v>152358711.88859999</v>
      </c>
      <c r="AA116" s="68">
        <f t="shared" si="17"/>
        <v>293853259.15184999</v>
      </c>
    </row>
    <row r="117" spans="1:27" ht="24.9" customHeight="1">
      <c r="A117" s="179"/>
      <c r="B117" s="181"/>
      <c r="C117" s="59">
        <v>17</v>
      </c>
      <c r="D117" s="63" t="s">
        <v>352</v>
      </c>
      <c r="E117" s="63">
        <v>33708270.349399999</v>
      </c>
      <c r="F117" s="63">
        <v>0</v>
      </c>
      <c r="G117" s="63">
        <v>128743216.7137</v>
      </c>
      <c r="H117" s="63">
        <v>6318254.6785000004</v>
      </c>
      <c r="I117" s="63">
        <v>4873544.6118999999</v>
      </c>
      <c r="J117" s="63">
        <v>0</v>
      </c>
      <c r="K117" s="63">
        <f t="shared" si="27"/>
        <v>4873544.6118999999</v>
      </c>
      <c r="L117" s="63">
        <v>191150806.45519999</v>
      </c>
      <c r="M117" s="68">
        <f t="shared" si="16"/>
        <v>364794092.80870003</v>
      </c>
      <c r="N117" s="67"/>
      <c r="O117" s="181"/>
      <c r="P117" s="73">
        <v>12</v>
      </c>
      <c r="Q117" s="179"/>
      <c r="R117" s="74" t="s">
        <v>353</v>
      </c>
      <c r="S117" s="63">
        <v>24667479.951499999</v>
      </c>
      <c r="T117" s="63">
        <v>0</v>
      </c>
      <c r="U117" s="63">
        <v>94213398.796700001</v>
      </c>
      <c r="V117" s="63">
        <v>5429965.1629999997</v>
      </c>
      <c r="W117" s="63">
        <v>3566426.3624</v>
      </c>
      <c r="X117" s="63">
        <f t="shared" si="15"/>
        <v>1783213.1812</v>
      </c>
      <c r="Y117" s="63">
        <f t="shared" si="26"/>
        <v>1783213.1812</v>
      </c>
      <c r="Z117" s="63">
        <v>145712631.65040001</v>
      </c>
      <c r="AA117" s="68">
        <f t="shared" si="17"/>
        <v>271806688.7428</v>
      </c>
    </row>
    <row r="118" spans="1:27" ht="24.9" customHeight="1">
      <c r="A118" s="179"/>
      <c r="B118" s="181"/>
      <c r="C118" s="59">
        <v>18</v>
      </c>
      <c r="D118" s="63" t="s">
        <v>354</v>
      </c>
      <c r="E118" s="63">
        <v>47404268.177900001</v>
      </c>
      <c r="F118" s="63">
        <v>0</v>
      </c>
      <c r="G118" s="63">
        <v>181052836.82370001</v>
      </c>
      <c r="H118" s="63">
        <v>7800008.2801000001</v>
      </c>
      <c r="I118" s="63">
        <v>6853713.1500000004</v>
      </c>
      <c r="J118" s="63">
        <v>0</v>
      </c>
      <c r="K118" s="63">
        <f t="shared" si="27"/>
        <v>6853713.1500000004</v>
      </c>
      <c r="L118" s="63">
        <v>236487933.78740001</v>
      </c>
      <c r="M118" s="68">
        <f t="shared" si="16"/>
        <v>479598760.2191</v>
      </c>
      <c r="N118" s="67"/>
      <c r="O118" s="181"/>
      <c r="P118" s="73">
        <v>13</v>
      </c>
      <c r="Q118" s="179"/>
      <c r="R118" s="74" t="s">
        <v>355</v>
      </c>
      <c r="S118" s="63">
        <v>20639695.718400002</v>
      </c>
      <c r="T118" s="63">
        <v>0</v>
      </c>
      <c r="U118" s="63">
        <v>78829936.725999996</v>
      </c>
      <c r="V118" s="63">
        <v>5065764.3618000001</v>
      </c>
      <c r="W118" s="63">
        <v>2984088.9734</v>
      </c>
      <c r="X118" s="63">
        <f t="shared" si="15"/>
        <v>1492044.4867</v>
      </c>
      <c r="Y118" s="63">
        <f t="shared" si="26"/>
        <v>1492044.4867</v>
      </c>
      <c r="Z118" s="63">
        <v>134569201.26890001</v>
      </c>
      <c r="AA118" s="68">
        <f t="shared" si="17"/>
        <v>240596642.5618</v>
      </c>
    </row>
    <row r="119" spans="1:27" ht="24.9" customHeight="1">
      <c r="A119" s="179"/>
      <c r="B119" s="181"/>
      <c r="C119" s="59">
        <v>19</v>
      </c>
      <c r="D119" s="63" t="s">
        <v>356</v>
      </c>
      <c r="E119" s="63">
        <v>26383224.169500001</v>
      </c>
      <c r="F119" s="63">
        <v>0</v>
      </c>
      <c r="G119" s="63">
        <v>100766402.7747</v>
      </c>
      <c r="H119" s="63">
        <v>5122226.2914000005</v>
      </c>
      <c r="I119" s="63">
        <v>3814488.8083000001</v>
      </c>
      <c r="J119" s="63">
        <v>0</v>
      </c>
      <c r="K119" s="63">
        <f t="shared" si="27"/>
        <v>3814488.8083000001</v>
      </c>
      <c r="L119" s="63">
        <v>154555996.61579999</v>
      </c>
      <c r="M119" s="68">
        <f t="shared" si="16"/>
        <v>290642338.65969998</v>
      </c>
      <c r="N119" s="67"/>
      <c r="O119" s="181"/>
      <c r="P119" s="73">
        <v>14</v>
      </c>
      <c r="Q119" s="179"/>
      <c r="R119" s="74" t="s">
        <v>357</v>
      </c>
      <c r="S119" s="63">
        <v>20552173.4769</v>
      </c>
      <c r="T119" s="63">
        <v>0</v>
      </c>
      <c r="U119" s="63">
        <v>78495659.8618</v>
      </c>
      <c r="V119" s="63">
        <v>5089839.9036999997</v>
      </c>
      <c r="W119" s="63">
        <v>2971435.0002000001</v>
      </c>
      <c r="X119" s="63">
        <f t="shared" si="15"/>
        <v>1485717.5001000001</v>
      </c>
      <c r="Y119" s="63">
        <f t="shared" si="26"/>
        <v>1485717.5001000001</v>
      </c>
      <c r="Z119" s="63">
        <v>135305839.20300001</v>
      </c>
      <c r="AA119" s="68">
        <f t="shared" si="17"/>
        <v>240929229.94549999</v>
      </c>
    </row>
    <row r="120" spans="1:27" ht="24.9" customHeight="1">
      <c r="A120" s="179"/>
      <c r="B120" s="182"/>
      <c r="C120" s="59">
        <v>20</v>
      </c>
      <c r="D120" s="63" t="s">
        <v>358</v>
      </c>
      <c r="E120" s="63">
        <v>29522055.645199999</v>
      </c>
      <c r="F120" s="63">
        <v>0</v>
      </c>
      <c r="G120" s="63">
        <v>112754655.4118</v>
      </c>
      <c r="H120" s="63">
        <v>5994092.6738</v>
      </c>
      <c r="I120" s="63">
        <v>4268301.3317999998</v>
      </c>
      <c r="J120" s="63">
        <v>0</v>
      </c>
      <c r="K120" s="63">
        <f t="shared" si="27"/>
        <v>4268301.3317999998</v>
      </c>
      <c r="L120" s="63">
        <v>181232440.76449999</v>
      </c>
      <c r="M120" s="68">
        <f t="shared" si="16"/>
        <v>333771545.82709998</v>
      </c>
      <c r="N120" s="67"/>
      <c r="O120" s="181"/>
      <c r="P120" s="73">
        <v>15</v>
      </c>
      <c r="Q120" s="179"/>
      <c r="R120" s="74" t="s">
        <v>359</v>
      </c>
      <c r="S120" s="63">
        <v>23467163.1219</v>
      </c>
      <c r="T120" s="63">
        <v>0</v>
      </c>
      <c r="U120" s="63">
        <v>89628985.295100003</v>
      </c>
      <c r="V120" s="63">
        <v>5481990.6026999997</v>
      </c>
      <c r="W120" s="63">
        <v>3392884.4526</v>
      </c>
      <c r="X120" s="63">
        <f t="shared" si="15"/>
        <v>1696442.2263</v>
      </c>
      <c r="Y120" s="63">
        <f t="shared" si="26"/>
        <v>1696442.2263</v>
      </c>
      <c r="Z120" s="63">
        <v>147304450.95210001</v>
      </c>
      <c r="AA120" s="68">
        <f t="shared" si="17"/>
        <v>267579032.1981</v>
      </c>
    </row>
    <row r="121" spans="1:27" ht="24.9" customHeight="1">
      <c r="A121" s="59"/>
      <c r="B121" s="172" t="s">
        <v>360</v>
      </c>
      <c r="C121" s="173"/>
      <c r="D121" s="64"/>
      <c r="E121" s="64">
        <f>SUM(E101:E120)</f>
        <v>692118612.01049995</v>
      </c>
      <c r="F121" s="64">
        <f t="shared" ref="F121:G121" si="28">SUM(F101:F120)</f>
        <v>0</v>
      </c>
      <c r="G121" s="64">
        <f t="shared" si="28"/>
        <v>2643433659.8716998</v>
      </c>
      <c r="H121" s="64">
        <f t="shared" ref="H121:M121" si="29">SUM(H101:H120)</f>
        <v>129168093.37279999</v>
      </c>
      <c r="I121" s="64">
        <f t="shared" si="29"/>
        <v>100066568.15629999</v>
      </c>
      <c r="J121" s="64">
        <f t="shared" si="29"/>
        <v>0</v>
      </c>
      <c r="K121" s="64">
        <f t="shared" si="29"/>
        <v>100066568.15629999</v>
      </c>
      <c r="L121" s="64">
        <f t="shared" si="29"/>
        <v>3908779348.3288999</v>
      </c>
      <c r="M121" s="64">
        <f t="shared" si="29"/>
        <v>7473566281.7402</v>
      </c>
      <c r="N121" s="67"/>
      <c r="O121" s="182"/>
      <c r="P121" s="73">
        <v>16</v>
      </c>
      <c r="Q121" s="179"/>
      <c r="R121" s="74" t="s">
        <v>361</v>
      </c>
      <c r="S121" s="63">
        <v>28403387.949000001</v>
      </c>
      <c r="T121" s="63">
        <v>0</v>
      </c>
      <c r="U121" s="63">
        <v>108482087.39929999</v>
      </c>
      <c r="V121" s="63">
        <v>5687229.2012</v>
      </c>
      <c r="W121" s="63">
        <v>4106564.2604999999</v>
      </c>
      <c r="X121" s="63">
        <f t="shared" si="15"/>
        <v>2053282.1302499999</v>
      </c>
      <c r="Y121" s="63">
        <f t="shared" si="26"/>
        <v>2053282.1302499999</v>
      </c>
      <c r="Z121" s="63">
        <v>153584124.2141</v>
      </c>
      <c r="AA121" s="68">
        <f t="shared" si="17"/>
        <v>298210110.89385003</v>
      </c>
    </row>
    <row r="122" spans="1:27" ht="24.9" customHeight="1">
      <c r="A122" s="179">
        <v>6</v>
      </c>
      <c r="B122" s="180" t="s">
        <v>362</v>
      </c>
      <c r="C122" s="59">
        <v>1</v>
      </c>
      <c r="D122" s="63" t="s">
        <v>363</v>
      </c>
      <c r="E122" s="63">
        <v>33524486.348700002</v>
      </c>
      <c r="F122" s="63">
        <v>0</v>
      </c>
      <c r="G122" s="63">
        <v>128041283.82960001</v>
      </c>
      <c r="H122" s="63">
        <v>6390551.3558</v>
      </c>
      <c r="I122" s="63">
        <v>4846973.1053999998</v>
      </c>
      <c r="J122" s="63">
        <f>I122/2</f>
        <v>2423486.5526999999</v>
      </c>
      <c r="K122" s="63">
        <f t="shared" si="27"/>
        <v>2423486.5526999999</v>
      </c>
      <c r="L122" s="63">
        <v>268936283.81599998</v>
      </c>
      <c r="M122" s="68">
        <f t="shared" si="16"/>
        <v>439316091.90280002</v>
      </c>
      <c r="N122" s="67"/>
      <c r="O122" s="59"/>
      <c r="P122" s="173" t="s">
        <v>364</v>
      </c>
      <c r="Q122" s="176"/>
      <c r="R122" s="64"/>
      <c r="S122" s="64">
        <f t="shared" ref="S122:W122" si="30">SUM(S106:S121)</f>
        <v>465158603.02179998</v>
      </c>
      <c r="T122" s="64">
        <f t="shared" si="30"/>
        <v>0</v>
      </c>
      <c r="U122" s="64">
        <f t="shared" si="30"/>
        <v>1776597084.7609</v>
      </c>
      <c r="V122" s="64">
        <f t="shared" si="30"/>
        <v>97517503.167899996</v>
      </c>
      <c r="W122" s="64">
        <f t="shared" si="30"/>
        <v>67252670.633599997</v>
      </c>
      <c r="X122" s="64">
        <f t="shared" ref="X122:AA122" si="31">SUM(X106:X121)</f>
        <v>33626335.316799998</v>
      </c>
      <c r="Y122" s="64">
        <f t="shared" si="31"/>
        <v>33626335.316799998</v>
      </c>
      <c r="Z122" s="64">
        <f t="shared" si="31"/>
        <v>2656894216.3228998</v>
      </c>
      <c r="AA122" s="64">
        <f t="shared" si="31"/>
        <v>5029793742.5902996</v>
      </c>
    </row>
    <row r="123" spans="1:27" ht="24.9" customHeight="1">
      <c r="A123" s="179"/>
      <c r="B123" s="181"/>
      <c r="C123" s="59">
        <v>2</v>
      </c>
      <c r="D123" s="63" t="s">
        <v>365</v>
      </c>
      <c r="E123" s="63">
        <v>38486284.143399999</v>
      </c>
      <c r="F123" s="63">
        <v>0</v>
      </c>
      <c r="G123" s="63">
        <v>146992057.69459999</v>
      </c>
      <c r="H123" s="63">
        <v>7358663.0972999996</v>
      </c>
      <c r="I123" s="63">
        <v>5564350.2550999997</v>
      </c>
      <c r="J123" s="63">
        <f t="shared" ref="J123:J153" si="32">I123/2</f>
        <v>2782175.1275499999</v>
      </c>
      <c r="K123" s="63">
        <f t="shared" si="27"/>
        <v>2782175.1275499999</v>
      </c>
      <c r="L123" s="63">
        <v>298557541.52770001</v>
      </c>
      <c r="M123" s="68">
        <f t="shared" si="16"/>
        <v>494176721.59055001</v>
      </c>
      <c r="N123" s="67"/>
      <c r="O123" s="180">
        <v>24</v>
      </c>
      <c r="P123" s="69">
        <v>1</v>
      </c>
      <c r="Q123" s="180" t="s">
        <v>113</v>
      </c>
      <c r="R123" s="63" t="s">
        <v>366</v>
      </c>
      <c r="S123" s="63">
        <v>39858825.7601</v>
      </c>
      <c r="T123" s="63">
        <v>0</v>
      </c>
      <c r="U123" s="63">
        <v>152234255.55809999</v>
      </c>
      <c r="V123" s="63">
        <v>24006653.593499999</v>
      </c>
      <c r="W123" s="63">
        <v>5762792.4395000003</v>
      </c>
      <c r="X123" s="63">
        <v>0</v>
      </c>
      <c r="Y123" s="63">
        <f t="shared" ref="Y123:Y142" si="33">W123-X123</f>
        <v>5762792.4395000003</v>
      </c>
      <c r="Z123" s="63">
        <v>1129176397.5964999</v>
      </c>
      <c r="AA123" s="68">
        <f t="shared" si="17"/>
        <v>1351038924.9477</v>
      </c>
    </row>
    <row r="124" spans="1:27" ht="24.9" customHeight="1">
      <c r="A124" s="179"/>
      <c r="B124" s="181"/>
      <c r="C124" s="59">
        <v>3</v>
      </c>
      <c r="D124" s="72" t="s">
        <v>367</v>
      </c>
      <c r="E124" s="63">
        <v>25612662.977600001</v>
      </c>
      <c r="F124" s="63">
        <v>0</v>
      </c>
      <c r="G124" s="63">
        <v>97823370.530599996</v>
      </c>
      <c r="H124" s="63">
        <v>5166243.5802999996</v>
      </c>
      <c r="I124" s="63">
        <v>3703081.0052</v>
      </c>
      <c r="J124" s="63">
        <f t="shared" si="32"/>
        <v>1851540.5026</v>
      </c>
      <c r="K124" s="63">
        <f t="shared" si="27"/>
        <v>1851540.5026</v>
      </c>
      <c r="L124" s="63">
        <v>231476211.20269999</v>
      </c>
      <c r="M124" s="68">
        <f t="shared" si="16"/>
        <v>361930028.7938</v>
      </c>
      <c r="N124" s="67"/>
      <c r="O124" s="181"/>
      <c r="P124" s="69">
        <v>2</v>
      </c>
      <c r="Q124" s="181"/>
      <c r="R124" s="72" t="s">
        <v>368</v>
      </c>
      <c r="S124" s="63">
        <v>51233252.415799998</v>
      </c>
      <c r="T124" s="63">
        <v>0</v>
      </c>
      <c r="U124" s="63">
        <v>195677014.8795</v>
      </c>
      <c r="V124" s="63">
        <v>26553570.979800001</v>
      </c>
      <c r="W124" s="63">
        <v>7407308.0188999996</v>
      </c>
      <c r="X124" s="63">
        <v>0</v>
      </c>
      <c r="Y124" s="63">
        <f t="shared" si="33"/>
        <v>7407308.0188999996</v>
      </c>
      <c r="Z124" s="63">
        <v>1207104278.2672999</v>
      </c>
      <c r="AA124" s="68">
        <f t="shared" si="17"/>
        <v>1487975424.5613</v>
      </c>
    </row>
    <row r="125" spans="1:27" ht="24.9" customHeight="1">
      <c r="A125" s="179"/>
      <c r="B125" s="181"/>
      <c r="C125" s="59">
        <v>4</v>
      </c>
      <c r="D125" s="63" t="s">
        <v>369</v>
      </c>
      <c r="E125" s="63">
        <v>31581570.562899999</v>
      </c>
      <c r="F125" s="63">
        <v>0</v>
      </c>
      <c r="G125" s="63">
        <v>120620635.2622</v>
      </c>
      <c r="H125" s="63">
        <v>5775676.3295999998</v>
      </c>
      <c r="I125" s="63">
        <v>4566066.1748000002</v>
      </c>
      <c r="J125" s="63">
        <f t="shared" si="32"/>
        <v>2283033.0874000001</v>
      </c>
      <c r="K125" s="63">
        <f t="shared" si="27"/>
        <v>2283033.0874000001</v>
      </c>
      <c r="L125" s="63">
        <v>250122988.9982</v>
      </c>
      <c r="M125" s="68">
        <f t="shared" si="16"/>
        <v>410383904.2403</v>
      </c>
      <c r="N125" s="67"/>
      <c r="O125" s="181"/>
      <c r="P125" s="69">
        <v>3</v>
      </c>
      <c r="Q125" s="181"/>
      <c r="R125" s="63" t="s">
        <v>370</v>
      </c>
      <c r="S125" s="63">
        <v>82623389.482199997</v>
      </c>
      <c r="T125" s="63">
        <v>0</v>
      </c>
      <c r="U125" s="63">
        <v>315566501.2615</v>
      </c>
      <c r="V125" s="63">
        <v>33298006.276700001</v>
      </c>
      <c r="W125" s="63">
        <v>11945696.7223</v>
      </c>
      <c r="X125" s="63">
        <v>0</v>
      </c>
      <c r="Y125" s="63">
        <f t="shared" si="33"/>
        <v>11945696.7223</v>
      </c>
      <c r="Z125" s="63">
        <v>1413463366.2516999</v>
      </c>
      <c r="AA125" s="68">
        <f t="shared" si="17"/>
        <v>1856896959.9944</v>
      </c>
    </row>
    <row r="126" spans="1:27" ht="24.9" customHeight="1">
      <c r="A126" s="179"/>
      <c r="B126" s="181"/>
      <c r="C126" s="59">
        <v>5</v>
      </c>
      <c r="D126" s="63" t="s">
        <v>371</v>
      </c>
      <c r="E126" s="63">
        <v>33189477.250799999</v>
      </c>
      <c r="F126" s="63">
        <v>0</v>
      </c>
      <c r="G126" s="63">
        <v>126761771.45900001</v>
      </c>
      <c r="H126" s="63">
        <v>6332345.1256999997</v>
      </c>
      <c r="I126" s="63">
        <v>4798537.4612999996</v>
      </c>
      <c r="J126" s="63">
        <f t="shared" si="32"/>
        <v>2399268.7306499998</v>
      </c>
      <c r="K126" s="63">
        <f t="shared" si="27"/>
        <v>2399268.7306499998</v>
      </c>
      <c r="L126" s="63">
        <v>267155351.23629999</v>
      </c>
      <c r="M126" s="68">
        <f t="shared" si="16"/>
        <v>435838213.80245</v>
      </c>
      <c r="N126" s="67"/>
      <c r="O126" s="181"/>
      <c r="P126" s="69">
        <v>4</v>
      </c>
      <c r="Q126" s="181"/>
      <c r="R126" s="63" t="s">
        <v>372</v>
      </c>
      <c r="S126" s="63">
        <v>32292815.209399998</v>
      </c>
      <c r="T126" s="63">
        <v>0</v>
      </c>
      <c r="U126" s="63">
        <v>123337117.6779</v>
      </c>
      <c r="V126" s="63">
        <v>22395864.630800001</v>
      </c>
      <c r="W126" s="63">
        <v>4668897.9866000004</v>
      </c>
      <c r="X126" s="63">
        <v>0</v>
      </c>
      <c r="Y126" s="63">
        <f t="shared" si="33"/>
        <v>4668897.9866000004</v>
      </c>
      <c r="Z126" s="63">
        <v>1079891182.9505</v>
      </c>
      <c r="AA126" s="68">
        <f t="shared" si="17"/>
        <v>1262585878.4552</v>
      </c>
    </row>
    <row r="127" spans="1:27" ht="24.9" customHeight="1">
      <c r="A127" s="179"/>
      <c r="B127" s="181"/>
      <c r="C127" s="59">
        <v>6</v>
      </c>
      <c r="D127" s="63" t="s">
        <v>373</v>
      </c>
      <c r="E127" s="63">
        <v>32630408.283500001</v>
      </c>
      <c r="F127" s="63">
        <v>0</v>
      </c>
      <c r="G127" s="63">
        <v>124626499.1217</v>
      </c>
      <c r="H127" s="63">
        <v>6414376.9392999997</v>
      </c>
      <c r="I127" s="63">
        <v>4717707.2221999997</v>
      </c>
      <c r="J127" s="63">
        <f t="shared" si="32"/>
        <v>2358853.6110999999</v>
      </c>
      <c r="K127" s="63">
        <f t="shared" si="27"/>
        <v>2358853.6110999999</v>
      </c>
      <c r="L127" s="63">
        <v>269665273.78670001</v>
      </c>
      <c r="M127" s="68">
        <f t="shared" si="16"/>
        <v>435695411.74229997</v>
      </c>
      <c r="N127" s="67"/>
      <c r="O127" s="181"/>
      <c r="P127" s="69">
        <v>5</v>
      </c>
      <c r="Q127" s="181"/>
      <c r="R127" s="63" t="s">
        <v>374</v>
      </c>
      <c r="S127" s="63">
        <v>27150057.329700001</v>
      </c>
      <c r="T127" s="63">
        <v>0</v>
      </c>
      <c r="U127" s="63">
        <v>103695196.412</v>
      </c>
      <c r="V127" s="63">
        <v>21250555.0825</v>
      </c>
      <c r="W127" s="63">
        <v>3925357.6123000002</v>
      </c>
      <c r="X127" s="63">
        <v>0</v>
      </c>
      <c r="Y127" s="63">
        <f t="shared" si="33"/>
        <v>3925357.6123000002</v>
      </c>
      <c r="Z127" s="63">
        <v>1044848214.4220999</v>
      </c>
      <c r="AA127" s="68">
        <f t="shared" si="17"/>
        <v>1200869380.8585999</v>
      </c>
    </row>
    <row r="128" spans="1:27" ht="24.9" customHeight="1">
      <c r="A128" s="179"/>
      <c r="B128" s="181"/>
      <c r="C128" s="59">
        <v>7</v>
      </c>
      <c r="D128" s="63" t="s">
        <v>375</v>
      </c>
      <c r="E128" s="63">
        <v>45081141.041199997</v>
      </c>
      <c r="F128" s="63">
        <v>0</v>
      </c>
      <c r="G128" s="63">
        <v>172180033.28549999</v>
      </c>
      <c r="H128" s="63">
        <v>7917161.1347000003</v>
      </c>
      <c r="I128" s="63">
        <v>6517835.2297999999</v>
      </c>
      <c r="J128" s="63">
        <f t="shared" si="32"/>
        <v>3258917.6148999999</v>
      </c>
      <c r="K128" s="63">
        <f t="shared" si="27"/>
        <v>3258917.6148999999</v>
      </c>
      <c r="L128" s="63">
        <v>315645872.95289999</v>
      </c>
      <c r="M128" s="68">
        <f t="shared" si="16"/>
        <v>544083126.02919996</v>
      </c>
      <c r="N128" s="67"/>
      <c r="O128" s="181"/>
      <c r="P128" s="69">
        <v>6</v>
      </c>
      <c r="Q128" s="181"/>
      <c r="R128" s="63" t="s">
        <v>376</v>
      </c>
      <c r="S128" s="63">
        <v>30352762.437100001</v>
      </c>
      <c r="T128" s="63">
        <v>0</v>
      </c>
      <c r="U128" s="63">
        <v>115927403.9217</v>
      </c>
      <c r="V128" s="63">
        <v>21520180.701400001</v>
      </c>
      <c r="W128" s="63">
        <v>4388404.9907999998</v>
      </c>
      <c r="X128" s="63">
        <v>0</v>
      </c>
      <c r="Y128" s="63">
        <f t="shared" si="33"/>
        <v>4388404.9907999998</v>
      </c>
      <c r="Z128" s="63">
        <v>1053097933.5418</v>
      </c>
      <c r="AA128" s="68">
        <f t="shared" si="17"/>
        <v>1225286685.5927999</v>
      </c>
    </row>
    <row r="129" spans="1:27" ht="24.9" customHeight="1">
      <c r="A129" s="179"/>
      <c r="B129" s="182"/>
      <c r="C129" s="59">
        <v>8</v>
      </c>
      <c r="D129" s="63" t="s">
        <v>377</v>
      </c>
      <c r="E129" s="63">
        <v>41611578.328299999</v>
      </c>
      <c r="F129" s="63">
        <v>0</v>
      </c>
      <c r="G129" s="63">
        <v>158928606.86700001</v>
      </c>
      <c r="H129" s="63">
        <v>8302676.5734000001</v>
      </c>
      <c r="I129" s="63">
        <v>6016205.5559</v>
      </c>
      <c r="J129" s="63">
        <f t="shared" si="32"/>
        <v>3008102.77795</v>
      </c>
      <c r="K129" s="63">
        <f t="shared" si="27"/>
        <v>3008102.77795</v>
      </c>
      <c r="L129" s="63">
        <v>327441466.0359</v>
      </c>
      <c r="M129" s="68">
        <f t="shared" si="16"/>
        <v>539292430.58255005</v>
      </c>
      <c r="N129" s="67"/>
      <c r="O129" s="181"/>
      <c r="P129" s="69">
        <v>7</v>
      </c>
      <c r="Q129" s="181"/>
      <c r="R129" s="63" t="s">
        <v>378</v>
      </c>
      <c r="S129" s="63">
        <v>27868473.145</v>
      </c>
      <c r="T129" s="63">
        <v>0</v>
      </c>
      <c r="U129" s="63">
        <v>106439067.9316</v>
      </c>
      <c r="V129" s="63">
        <v>20842066.191300001</v>
      </c>
      <c r="W129" s="63">
        <v>4029226.2322</v>
      </c>
      <c r="X129" s="63">
        <v>0</v>
      </c>
      <c r="Y129" s="63">
        <f t="shared" si="33"/>
        <v>4029226.2322</v>
      </c>
      <c r="Z129" s="63">
        <v>1032349703.9711</v>
      </c>
      <c r="AA129" s="68">
        <f t="shared" si="17"/>
        <v>1191528537.4712</v>
      </c>
    </row>
    <row r="130" spans="1:27" ht="24.9" customHeight="1">
      <c r="A130" s="59"/>
      <c r="B130" s="172" t="s">
        <v>379</v>
      </c>
      <c r="C130" s="173"/>
      <c r="D130" s="64"/>
      <c r="E130" s="64">
        <f>SUM(E122:E129)</f>
        <v>281717608.9364</v>
      </c>
      <c r="F130" s="64">
        <f t="shared" ref="F130:M130" si="34">SUM(F122:F129)</f>
        <v>0</v>
      </c>
      <c r="G130" s="64">
        <f t="shared" si="34"/>
        <v>1075974258.0502</v>
      </c>
      <c r="H130" s="64">
        <f t="shared" si="34"/>
        <v>53657694.136100002</v>
      </c>
      <c r="I130" s="64">
        <f t="shared" si="34"/>
        <v>40730756.0097</v>
      </c>
      <c r="J130" s="64">
        <f t="shared" si="34"/>
        <v>20365378.00485</v>
      </c>
      <c r="K130" s="64">
        <f t="shared" si="34"/>
        <v>20365378.00485</v>
      </c>
      <c r="L130" s="64">
        <f t="shared" si="34"/>
        <v>2229000989.5563998</v>
      </c>
      <c r="M130" s="64">
        <f t="shared" si="34"/>
        <v>3660715928.6839499</v>
      </c>
      <c r="N130" s="67"/>
      <c r="O130" s="181"/>
      <c r="P130" s="69">
        <v>8</v>
      </c>
      <c r="Q130" s="181"/>
      <c r="R130" s="63" t="s">
        <v>380</v>
      </c>
      <c r="S130" s="63">
        <v>33620348.069799997</v>
      </c>
      <c r="T130" s="63">
        <v>0</v>
      </c>
      <c r="U130" s="63">
        <v>128407411.96969999</v>
      </c>
      <c r="V130" s="63">
        <v>22050683.394099999</v>
      </c>
      <c r="W130" s="63">
        <v>4860832.8011999996</v>
      </c>
      <c r="X130" s="63">
        <v>0</v>
      </c>
      <c r="Y130" s="63">
        <f t="shared" si="33"/>
        <v>4860832.8011999996</v>
      </c>
      <c r="Z130" s="63">
        <v>1069329693.0606</v>
      </c>
      <c r="AA130" s="68">
        <f t="shared" si="17"/>
        <v>1258268969.2953999</v>
      </c>
    </row>
    <row r="131" spans="1:27" ht="24.9" customHeight="1">
      <c r="A131" s="179">
        <v>7</v>
      </c>
      <c r="B131" s="180" t="s">
        <v>381</v>
      </c>
      <c r="C131" s="59">
        <v>1</v>
      </c>
      <c r="D131" s="63" t="s">
        <v>382</v>
      </c>
      <c r="E131" s="63">
        <v>33156874.643800002</v>
      </c>
      <c r="F131" s="63">
        <v>0</v>
      </c>
      <c r="G131" s="63">
        <v>126637251.14229999</v>
      </c>
      <c r="H131" s="63">
        <v>5912092.0198999997</v>
      </c>
      <c r="I131" s="63">
        <v>4793823.7736</v>
      </c>
      <c r="J131" s="63">
        <f t="shared" si="32"/>
        <v>2396911.8868</v>
      </c>
      <c r="K131" s="63">
        <f t="shared" ref="K131:K153" si="35">I131-J131</f>
        <v>2396911.8868</v>
      </c>
      <c r="L131" s="63">
        <v>171038388.31420001</v>
      </c>
      <c r="M131" s="68">
        <f t="shared" si="16"/>
        <v>339141518.00700003</v>
      </c>
      <c r="N131" s="67"/>
      <c r="O131" s="181"/>
      <c r="P131" s="69">
        <v>9</v>
      </c>
      <c r="Q131" s="181"/>
      <c r="R131" s="63" t="s">
        <v>383</v>
      </c>
      <c r="S131" s="63">
        <v>22449535.998199999</v>
      </c>
      <c r="T131" s="63">
        <v>0</v>
      </c>
      <c r="U131" s="63">
        <v>85742325.197400004</v>
      </c>
      <c r="V131" s="63">
        <v>20115732.4267</v>
      </c>
      <c r="W131" s="63">
        <v>3245755.8358</v>
      </c>
      <c r="X131" s="63">
        <v>0</v>
      </c>
      <c r="Y131" s="63">
        <f t="shared" si="33"/>
        <v>3245755.8358</v>
      </c>
      <c r="Z131" s="63">
        <v>1010126112.7239</v>
      </c>
      <c r="AA131" s="68">
        <f t="shared" si="17"/>
        <v>1141679462.1819999</v>
      </c>
    </row>
    <row r="132" spans="1:27" ht="24.9" customHeight="1">
      <c r="A132" s="179"/>
      <c r="B132" s="181"/>
      <c r="C132" s="59">
        <v>2</v>
      </c>
      <c r="D132" s="63" t="s">
        <v>384</v>
      </c>
      <c r="E132" s="63">
        <v>29255924.978300001</v>
      </c>
      <c r="F132" s="63">
        <v>0</v>
      </c>
      <c r="G132" s="63">
        <v>111738212.9251</v>
      </c>
      <c r="H132" s="63">
        <v>5192223.0893999999</v>
      </c>
      <c r="I132" s="63">
        <v>4229824.1370999999</v>
      </c>
      <c r="J132" s="63">
        <f t="shared" si="32"/>
        <v>2114912.06855</v>
      </c>
      <c r="K132" s="63">
        <f t="shared" si="35"/>
        <v>2114912.06855</v>
      </c>
      <c r="L132" s="63">
        <v>149012601.21250001</v>
      </c>
      <c r="M132" s="68">
        <f t="shared" si="16"/>
        <v>297313874.27385002</v>
      </c>
      <c r="N132" s="67"/>
      <c r="O132" s="181"/>
      <c r="P132" s="69">
        <v>10</v>
      </c>
      <c r="Q132" s="181"/>
      <c r="R132" s="63" t="s">
        <v>385</v>
      </c>
      <c r="S132" s="63">
        <v>38278719.153999999</v>
      </c>
      <c r="T132" s="63">
        <v>0</v>
      </c>
      <c r="U132" s="63">
        <v>146199297.21939999</v>
      </c>
      <c r="V132" s="63">
        <v>23642384.621800002</v>
      </c>
      <c r="W132" s="63">
        <v>5534340.4912</v>
      </c>
      <c r="X132" s="63">
        <v>0</v>
      </c>
      <c r="Y132" s="63">
        <f t="shared" si="33"/>
        <v>5534340.4912</v>
      </c>
      <c r="Z132" s="63">
        <v>1118030881.4068</v>
      </c>
      <c r="AA132" s="68">
        <f t="shared" si="17"/>
        <v>1331685622.8931999</v>
      </c>
    </row>
    <row r="133" spans="1:27" ht="24.9" customHeight="1">
      <c r="A133" s="179"/>
      <c r="B133" s="181"/>
      <c r="C133" s="59">
        <v>3</v>
      </c>
      <c r="D133" s="63" t="s">
        <v>386</v>
      </c>
      <c r="E133" s="63">
        <v>28328433.372699998</v>
      </c>
      <c r="F133" s="63">
        <v>0</v>
      </c>
      <c r="G133" s="63">
        <v>108195810.67389999</v>
      </c>
      <c r="H133" s="63">
        <v>4979099.4384000003</v>
      </c>
      <c r="I133" s="63">
        <v>4095727.3213999998</v>
      </c>
      <c r="J133" s="63">
        <f t="shared" si="32"/>
        <v>2047863.6606999999</v>
      </c>
      <c r="K133" s="63">
        <f t="shared" si="35"/>
        <v>2047863.6606999999</v>
      </c>
      <c r="L133" s="63">
        <v>142491669.46720001</v>
      </c>
      <c r="M133" s="68">
        <f t="shared" si="16"/>
        <v>286042876.61290002</v>
      </c>
      <c r="N133" s="67"/>
      <c r="O133" s="181"/>
      <c r="P133" s="69">
        <v>11</v>
      </c>
      <c r="Q133" s="181"/>
      <c r="R133" s="63" t="s">
        <v>387</v>
      </c>
      <c r="S133" s="63">
        <v>33090059.063700002</v>
      </c>
      <c r="T133" s="63">
        <v>0</v>
      </c>
      <c r="U133" s="63">
        <v>126382059.9796</v>
      </c>
      <c r="V133" s="63">
        <v>22339396.748</v>
      </c>
      <c r="W133" s="63">
        <v>4784163.5713</v>
      </c>
      <c r="X133" s="63">
        <v>0</v>
      </c>
      <c r="Y133" s="63">
        <f t="shared" si="33"/>
        <v>4784163.5713</v>
      </c>
      <c r="Z133" s="63">
        <v>1078163438.4802001</v>
      </c>
      <c r="AA133" s="68">
        <f t="shared" si="17"/>
        <v>1264759117.8427999</v>
      </c>
    </row>
    <row r="134" spans="1:27" ht="24.9" customHeight="1">
      <c r="A134" s="179"/>
      <c r="B134" s="181"/>
      <c r="C134" s="59">
        <v>4</v>
      </c>
      <c r="D134" s="63" t="s">
        <v>388</v>
      </c>
      <c r="E134" s="63">
        <v>33582987.476999998</v>
      </c>
      <c r="F134" s="63">
        <v>0</v>
      </c>
      <c r="G134" s="63">
        <v>128264719.3056</v>
      </c>
      <c r="H134" s="63">
        <v>6194306.4545</v>
      </c>
      <c r="I134" s="63">
        <v>4855431.2034999998</v>
      </c>
      <c r="J134" s="63">
        <f t="shared" si="32"/>
        <v>2427715.6017499999</v>
      </c>
      <c r="K134" s="63">
        <f t="shared" si="35"/>
        <v>2427715.6017499999</v>
      </c>
      <c r="L134" s="63">
        <v>179673286.68399999</v>
      </c>
      <c r="M134" s="68">
        <f t="shared" si="16"/>
        <v>350143015.52284998</v>
      </c>
      <c r="N134" s="67"/>
      <c r="O134" s="181"/>
      <c r="P134" s="69">
        <v>12</v>
      </c>
      <c r="Q134" s="181"/>
      <c r="R134" s="63" t="s">
        <v>389</v>
      </c>
      <c r="S134" s="63">
        <v>45497189.971100003</v>
      </c>
      <c r="T134" s="63">
        <v>0</v>
      </c>
      <c r="U134" s="63">
        <v>173769064.01890001</v>
      </c>
      <c r="V134" s="63">
        <v>24866510.609299999</v>
      </c>
      <c r="W134" s="63">
        <v>6577987.6196999997</v>
      </c>
      <c r="X134" s="63">
        <v>0</v>
      </c>
      <c r="Y134" s="63">
        <f t="shared" si="33"/>
        <v>6577987.6196999997</v>
      </c>
      <c r="Z134" s="63">
        <v>1155485391.8649001</v>
      </c>
      <c r="AA134" s="68">
        <f t="shared" si="17"/>
        <v>1406196144.0839</v>
      </c>
    </row>
    <row r="135" spans="1:27" ht="24.9" customHeight="1">
      <c r="A135" s="179"/>
      <c r="B135" s="181"/>
      <c r="C135" s="59">
        <v>5</v>
      </c>
      <c r="D135" s="63" t="s">
        <v>390</v>
      </c>
      <c r="E135" s="63">
        <v>43585489.031599998</v>
      </c>
      <c r="F135" s="63">
        <v>0</v>
      </c>
      <c r="G135" s="63">
        <v>166467635.4443</v>
      </c>
      <c r="H135" s="63">
        <v>7957820.0208999999</v>
      </c>
      <c r="I135" s="63">
        <v>6301593.7342999997</v>
      </c>
      <c r="J135" s="63">
        <f t="shared" si="32"/>
        <v>3150796.8671499998</v>
      </c>
      <c r="K135" s="63">
        <f t="shared" si="35"/>
        <v>3150796.8671499998</v>
      </c>
      <c r="L135" s="63">
        <v>233631406.99810001</v>
      </c>
      <c r="M135" s="68">
        <f t="shared" si="16"/>
        <v>454793148.36205</v>
      </c>
      <c r="N135" s="67"/>
      <c r="O135" s="181"/>
      <c r="P135" s="69">
        <v>13</v>
      </c>
      <c r="Q135" s="181"/>
      <c r="R135" s="63" t="s">
        <v>391</v>
      </c>
      <c r="S135" s="63">
        <v>49225019.767399997</v>
      </c>
      <c r="T135" s="63">
        <v>0</v>
      </c>
      <c r="U135" s="63">
        <v>188006899.25510001</v>
      </c>
      <c r="V135" s="63">
        <v>26340969.969300002</v>
      </c>
      <c r="W135" s="63">
        <v>7116957.5707</v>
      </c>
      <c r="X135" s="63">
        <v>0</v>
      </c>
      <c r="Y135" s="63">
        <f t="shared" si="33"/>
        <v>7116957.5707</v>
      </c>
      <c r="Z135" s="63">
        <v>1200599337.7183001</v>
      </c>
      <c r="AA135" s="68">
        <f t="shared" si="17"/>
        <v>1471289184.2808001</v>
      </c>
    </row>
    <row r="136" spans="1:27" ht="24.9" customHeight="1">
      <c r="A136" s="179"/>
      <c r="B136" s="181"/>
      <c r="C136" s="59">
        <v>6</v>
      </c>
      <c r="D136" s="63" t="s">
        <v>392</v>
      </c>
      <c r="E136" s="63">
        <v>35609890.822300002</v>
      </c>
      <c r="F136" s="63">
        <v>0</v>
      </c>
      <c r="G136" s="63">
        <v>136006144.59799999</v>
      </c>
      <c r="H136" s="63">
        <v>6056579.3569999998</v>
      </c>
      <c r="I136" s="63">
        <v>5148481.0625999998</v>
      </c>
      <c r="J136" s="63">
        <f t="shared" si="32"/>
        <v>2574240.5312999999</v>
      </c>
      <c r="K136" s="63">
        <f t="shared" si="35"/>
        <v>2574240.5312999999</v>
      </c>
      <c r="L136" s="63">
        <v>175459258.82300001</v>
      </c>
      <c r="M136" s="68">
        <f t="shared" ref="M136:M199" si="36">E136+F136+G136+H136+K136+L136</f>
        <v>355706114.13160002</v>
      </c>
      <c r="N136" s="67"/>
      <c r="O136" s="181"/>
      <c r="P136" s="69">
        <v>14</v>
      </c>
      <c r="Q136" s="181"/>
      <c r="R136" s="63" t="s">
        <v>393</v>
      </c>
      <c r="S136" s="63">
        <v>26498589.254000001</v>
      </c>
      <c r="T136" s="63">
        <v>0</v>
      </c>
      <c r="U136" s="63">
        <v>101207020.8162</v>
      </c>
      <c r="V136" s="63">
        <v>21160513.237199999</v>
      </c>
      <c r="W136" s="63">
        <v>3831168.3021</v>
      </c>
      <c r="X136" s="63">
        <v>0</v>
      </c>
      <c r="Y136" s="63">
        <f t="shared" si="33"/>
        <v>3831168.3021</v>
      </c>
      <c r="Z136" s="63">
        <v>1042093209.4065</v>
      </c>
      <c r="AA136" s="68">
        <f t="shared" ref="AA136:AA199" si="37">S136+T136+U136+V136+Y136+Z136</f>
        <v>1194790501.016</v>
      </c>
    </row>
    <row r="137" spans="1:27" ht="24.9" customHeight="1">
      <c r="A137" s="179"/>
      <c r="B137" s="181"/>
      <c r="C137" s="59">
        <v>7</v>
      </c>
      <c r="D137" s="63" t="s">
        <v>394</v>
      </c>
      <c r="E137" s="63">
        <v>33779305.573600002</v>
      </c>
      <c r="F137" s="63">
        <v>0</v>
      </c>
      <c r="G137" s="63">
        <v>129014524.1161</v>
      </c>
      <c r="H137" s="63">
        <v>5738995.8037999999</v>
      </c>
      <c r="I137" s="63">
        <v>4883814.8907000003</v>
      </c>
      <c r="J137" s="63">
        <f t="shared" si="32"/>
        <v>2441907.4453500002</v>
      </c>
      <c r="K137" s="63">
        <f t="shared" si="35"/>
        <v>2441907.4453500002</v>
      </c>
      <c r="L137" s="63">
        <v>165742173.62490001</v>
      </c>
      <c r="M137" s="68">
        <f t="shared" si="36"/>
        <v>336716906.56375003</v>
      </c>
      <c r="N137" s="67"/>
      <c r="O137" s="181"/>
      <c r="P137" s="69">
        <v>15</v>
      </c>
      <c r="Q137" s="181"/>
      <c r="R137" s="63" t="s">
        <v>395</v>
      </c>
      <c r="S137" s="63">
        <v>31974803.666099999</v>
      </c>
      <c r="T137" s="63">
        <v>0</v>
      </c>
      <c r="U137" s="63">
        <v>122122524.6829</v>
      </c>
      <c r="V137" s="63">
        <v>22390797.2916</v>
      </c>
      <c r="W137" s="63">
        <v>4622919.8504999997</v>
      </c>
      <c r="X137" s="63">
        <v>0</v>
      </c>
      <c r="Y137" s="63">
        <f t="shared" si="33"/>
        <v>4622919.8504999997</v>
      </c>
      <c r="Z137" s="63">
        <v>1079736137.8733001</v>
      </c>
      <c r="AA137" s="68">
        <f t="shared" si="37"/>
        <v>1260847183.3643999</v>
      </c>
    </row>
    <row r="138" spans="1:27" ht="24.9" customHeight="1">
      <c r="A138" s="179"/>
      <c r="B138" s="181"/>
      <c r="C138" s="59">
        <v>8</v>
      </c>
      <c r="D138" s="63" t="s">
        <v>396</v>
      </c>
      <c r="E138" s="63">
        <v>29028330.758400001</v>
      </c>
      <c r="F138" s="63">
        <v>0</v>
      </c>
      <c r="G138" s="63">
        <v>110868954.0854</v>
      </c>
      <c r="H138" s="63">
        <v>5267460.5782000003</v>
      </c>
      <c r="I138" s="63">
        <v>4196918.5454000002</v>
      </c>
      <c r="J138" s="63">
        <f t="shared" si="32"/>
        <v>2098459.2727000001</v>
      </c>
      <c r="K138" s="63">
        <f t="shared" si="35"/>
        <v>2098459.2727000001</v>
      </c>
      <c r="L138" s="63">
        <v>151314638.211</v>
      </c>
      <c r="M138" s="68">
        <f t="shared" si="36"/>
        <v>298577842.90570003</v>
      </c>
      <c r="N138" s="67"/>
      <c r="O138" s="181"/>
      <c r="P138" s="69">
        <v>16</v>
      </c>
      <c r="Q138" s="181"/>
      <c r="R138" s="63" t="s">
        <v>397</v>
      </c>
      <c r="S138" s="63">
        <v>47868683.351099998</v>
      </c>
      <c r="T138" s="63">
        <v>0</v>
      </c>
      <c r="U138" s="63">
        <v>182826594.49990001</v>
      </c>
      <c r="V138" s="63">
        <v>25973031.153200001</v>
      </c>
      <c r="W138" s="63">
        <v>6920858.3355</v>
      </c>
      <c r="X138" s="63">
        <v>0</v>
      </c>
      <c r="Y138" s="63">
        <f t="shared" si="33"/>
        <v>6920858.3355</v>
      </c>
      <c r="Z138" s="63">
        <v>1189341535.5197001</v>
      </c>
      <c r="AA138" s="68">
        <f t="shared" si="37"/>
        <v>1452930702.8594</v>
      </c>
    </row>
    <row r="139" spans="1:27" ht="24.9" customHeight="1">
      <c r="A139" s="179"/>
      <c r="B139" s="181"/>
      <c r="C139" s="59">
        <v>9</v>
      </c>
      <c r="D139" s="63" t="s">
        <v>398</v>
      </c>
      <c r="E139" s="63">
        <v>36670268.692100003</v>
      </c>
      <c r="F139" s="63">
        <v>0</v>
      </c>
      <c r="G139" s="63">
        <v>140056084.16690001</v>
      </c>
      <c r="H139" s="63">
        <v>6432869.0570999999</v>
      </c>
      <c r="I139" s="63">
        <v>5301790.5857999995</v>
      </c>
      <c r="J139" s="63">
        <f t="shared" si="32"/>
        <v>2650895.2928999998</v>
      </c>
      <c r="K139" s="63">
        <f t="shared" si="35"/>
        <v>2650895.2928999998</v>
      </c>
      <c r="L139" s="63">
        <v>186972572.52779999</v>
      </c>
      <c r="M139" s="68">
        <f t="shared" si="36"/>
        <v>372782689.73680001</v>
      </c>
      <c r="N139" s="67"/>
      <c r="O139" s="181"/>
      <c r="P139" s="69">
        <v>17</v>
      </c>
      <c r="Q139" s="181"/>
      <c r="R139" s="63" t="s">
        <v>399</v>
      </c>
      <c r="S139" s="63">
        <v>46447893.151199996</v>
      </c>
      <c r="T139" s="63">
        <v>0</v>
      </c>
      <c r="U139" s="63">
        <v>177400119.07679999</v>
      </c>
      <c r="V139" s="63">
        <v>25576074.435199998</v>
      </c>
      <c r="W139" s="63">
        <v>6715440.3668</v>
      </c>
      <c r="X139" s="63">
        <v>0</v>
      </c>
      <c r="Y139" s="63">
        <f t="shared" si="33"/>
        <v>6715440.3668</v>
      </c>
      <c r="Z139" s="63">
        <v>1177195874.2915001</v>
      </c>
      <c r="AA139" s="68">
        <f t="shared" si="37"/>
        <v>1433335401.3215001</v>
      </c>
    </row>
    <row r="140" spans="1:27" ht="24.9" customHeight="1">
      <c r="A140" s="179"/>
      <c r="B140" s="181"/>
      <c r="C140" s="59">
        <v>10</v>
      </c>
      <c r="D140" s="63" t="s">
        <v>400</v>
      </c>
      <c r="E140" s="63">
        <v>34694231.291299999</v>
      </c>
      <c r="F140" s="63">
        <v>0</v>
      </c>
      <c r="G140" s="63">
        <v>132508933.0168</v>
      </c>
      <c r="H140" s="63">
        <v>6443708.1637000004</v>
      </c>
      <c r="I140" s="63">
        <v>5016094.9292000001</v>
      </c>
      <c r="J140" s="63">
        <f t="shared" si="32"/>
        <v>2508047.4646000001</v>
      </c>
      <c r="K140" s="63">
        <f t="shared" si="35"/>
        <v>2508047.4646000001</v>
      </c>
      <c r="L140" s="63">
        <v>187304216.03369999</v>
      </c>
      <c r="M140" s="68">
        <f t="shared" si="36"/>
        <v>363459135.97009999</v>
      </c>
      <c r="N140" s="67"/>
      <c r="O140" s="181"/>
      <c r="P140" s="69">
        <v>18</v>
      </c>
      <c r="Q140" s="181"/>
      <c r="R140" s="63" t="s">
        <v>401</v>
      </c>
      <c r="S140" s="63">
        <v>47427183.261</v>
      </c>
      <c r="T140" s="63">
        <v>0</v>
      </c>
      <c r="U140" s="63">
        <v>181140357.22999999</v>
      </c>
      <c r="V140" s="63">
        <v>25842371.0623</v>
      </c>
      <c r="W140" s="63">
        <v>6857026.2147000004</v>
      </c>
      <c r="X140" s="63">
        <v>0</v>
      </c>
      <c r="Y140" s="63">
        <f t="shared" si="33"/>
        <v>6857026.2147000004</v>
      </c>
      <c r="Z140" s="63">
        <v>1185343736.4435</v>
      </c>
      <c r="AA140" s="68">
        <f t="shared" si="37"/>
        <v>1446610674.2114999</v>
      </c>
    </row>
    <row r="141" spans="1:27" ht="24.9" customHeight="1">
      <c r="A141" s="179"/>
      <c r="B141" s="181"/>
      <c r="C141" s="59">
        <v>11</v>
      </c>
      <c r="D141" s="63" t="s">
        <v>402</v>
      </c>
      <c r="E141" s="63">
        <v>39722579.348499998</v>
      </c>
      <c r="F141" s="63">
        <v>0</v>
      </c>
      <c r="G141" s="63">
        <v>151713884.708</v>
      </c>
      <c r="H141" s="63">
        <v>6705312.3892999999</v>
      </c>
      <c r="I141" s="63">
        <v>5743093.9216999998</v>
      </c>
      <c r="J141" s="63">
        <f t="shared" si="32"/>
        <v>2871546.9608499999</v>
      </c>
      <c r="K141" s="63">
        <f t="shared" si="35"/>
        <v>2871546.9608499999</v>
      </c>
      <c r="L141" s="63">
        <v>195308505.0537</v>
      </c>
      <c r="M141" s="68">
        <f t="shared" si="36"/>
        <v>396321828.46034998</v>
      </c>
      <c r="N141" s="67"/>
      <c r="O141" s="181"/>
      <c r="P141" s="69">
        <v>19</v>
      </c>
      <c r="Q141" s="181"/>
      <c r="R141" s="63" t="s">
        <v>403</v>
      </c>
      <c r="S141" s="63">
        <v>36680491.590499997</v>
      </c>
      <c r="T141" s="63">
        <v>0</v>
      </c>
      <c r="U141" s="63">
        <v>140095128.8527</v>
      </c>
      <c r="V141" s="63">
        <v>23356011.787700001</v>
      </c>
      <c r="W141" s="63">
        <v>5303268.6133000003</v>
      </c>
      <c r="X141" s="63">
        <v>0</v>
      </c>
      <c r="Y141" s="63">
        <f t="shared" si="33"/>
        <v>5303268.6133000003</v>
      </c>
      <c r="Z141" s="63">
        <v>1109268748.7358999</v>
      </c>
      <c r="AA141" s="68">
        <f t="shared" si="37"/>
        <v>1314703649.5801001</v>
      </c>
    </row>
    <row r="142" spans="1:27" ht="24.9" customHeight="1">
      <c r="A142" s="179"/>
      <c r="B142" s="181"/>
      <c r="C142" s="59">
        <v>12</v>
      </c>
      <c r="D142" s="63" t="s">
        <v>404</v>
      </c>
      <c r="E142" s="63">
        <v>30504601.2401</v>
      </c>
      <c r="F142" s="63">
        <v>0</v>
      </c>
      <c r="G142" s="63">
        <v>116507327.3564</v>
      </c>
      <c r="H142" s="63">
        <v>5800531.0257000001</v>
      </c>
      <c r="I142" s="63">
        <v>4410357.8579000002</v>
      </c>
      <c r="J142" s="63">
        <f t="shared" si="32"/>
        <v>2205178.9289500001</v>
      </c>
      <c r="K142" s="63">
        <f t="shared" si="35"/>
        <v>2205178.9289500001</v>
      </c>
      <c r="L142" s="63">
        <v>167624963.17250001</v>
      </c>
      <c r="M142" s="68">
        <f t="shared" si="36"/>
        <v>322642601.72364998</v>
      </c>
      <c r="N142" s="67"/>
      <c r="O142" s="182"/>
      <c r="P142" s="69">
        <v>20</v>
      </c>
      <c r="Q142" s="182"/>
      <c r="R142" s="63" t="s">
        <v>405</v>
      </c>
      <c r="S142" s="63">
        <v>41957815.039800003</v>
      </c>
      <c r="T142" s="63">
        <v>0</v>
      </c>
      <c r="U142" s="63">
        <v>160251001.26820001</v>
      </c>
      <c r="V142" s="63">
        <v>24506979.486000001</v>
      </c>
      <c r="W142" s="63">
        <v>6066264.4891999997</v>
      </c>
      <c r="X142" s="63">
        <v>0</v>
      </c>
      <c r="Y142" s="63">
        <f t="shared" si="33"/>
        <v>6066264.4891999997</v>
      </c>
      <c r="Z142" s="63">
        <v>1144484839.346</v>
      </c>
      <c r="AA142" s="68">
        <f t="shared" si="37"/>
        <v>1377266899.6292</v>
      </c>
    </row>
    <row r="143" spans="1:27" ht="24.9" customHeight="1">
      <c r="A143" s="179"/>
      <c r="B143" s="181"/>
      <c r="C143" s="59">
        <v>13</v>
      </c>
      <c r="D143" s="63" t="s">
        <v>406</v>
      </c>
      <c r="E143" s="63">
        <v>36643195.979599997</v>
      </c>
      <c r="F143" s="63">
        <v>0</v>
      </c>
      <c r="G143" s="63">
        <v>139952684.3766</v>
      </c>
      <c r="H143" s="63">
        <v>7258640.8317</v>
      </c>
      <c r="I143" s="63">
        <v>5297876.4106999999</v>
      </c>
      <c r="J143" s="63">
        <f t="shared" si="32"/>
        <v>2648938.2053499999</v>
      </c>
      <c r="K143" s="63">
        <f t="shared" si="35"/>
        <v>2648938.2053499999</v>
      </c>
      <c r="L143" s="63">
        <v>212238662.6893</v>
      </c>
      <c r="M143" s="68">
        <f t="shared" si="36"/>
        <v>398742122.08254999</v>
      </c>
      <c r="N143" s="67"/>
      <c r="O143" s="59"/>
      <c r="P143" s="173" t="s">
        <v>407</v>
      </c>
      <c r="Q143" s="176"/>
      <c r="R143" s="64"/>
      <c r="S143" s="64">
        <f t="shared" ref="S143:W143" si="38">SUM(S123:S142)</f>
        <v>792395907.11720002</v>
      </c>
      <c r="T143" s="64">
        <f t="shared" si="38"/>
        <v>0</v>
      </c>
      <c r="U143" s="64">
        <f t="shared" si="38"/>
        <v>3026426361.7090998</v>
      </c>
      <c r="V143" s="64">
        <f t="shared" si="38"/>
        <v>478028353.67839998</v>
      </c>
      <c r="W143" s="64">
        <f t="shared" si="38"/>
        <v>114564668.06460001</v>
      </c>
      <c r="X143" s="64">
        <f t="shared" ref="X143:AA143" si="39">SUM(X123:X142)</f>
        <v>0</v>
      </c>
      <c r="Y143" s="64">
        <f t="shared" si="39"/>
        <v>114564668.06460001</v>
      </c>
      <c r="Z143" s="64">
        <f t="shared" si="39"/>
        <v>22519130013.872101</v>
      </c>
      <c r="AA143" s="64">
        <f t="shared" si="39"/>
        <v>26930545304.441399</v>
      </c>
    </row>
    <row r="144" spans="1:27" ht="24.9" customHeight="1">
      <c r="A144" s="179"/>
      <c r="B144" s="181"/>
      <c r="C144" s="59">
        <v>14</v>
      </c>
      <c r="D144" s="63" t="s">
        <v>408</v>
      </c>
      <c r="E144" s="63">
        <v>27068475.494199999</v>
      </c>
      <c r="F144" s="63">
        <v>0</v>
      </c>
      <c r="G144" s="63">
        <v>103383607.9554</v>
      </c>
      <c r="H144" s="63">
        <v>5002845.4896999998</v>
      </c>
      <c r="I144" s="63">
        <v>3913562.5035000001</v>
      </c>
      <c r="J144" s="63">
        <f t="shared" si="32"/>
        <v>1956781.2517500001</v>
      </c>
      <c r="K144" s="63">
        <f t="shared" si="35"/>
        <v>1956781.2517500001</v>
      </c>
      <c r="L144" s="63">
        <v>143218225.995</v>
      </c>
      <c r="M144" s="68">
        <f t="shared" si="36"/>
        <v>280629936.18605</v>
      </c>
      <c r="N144" s="67"/>
      <c r="O144" s="180">
        <v>25</v>
      </c>
      <c r="P144" s="69">
        <v>1</v>
      </c>
      <c r="Q144" s="180" t="s">
        <v>114</v>
      </c>
      <c r="R144" s="63" t="s">
        <v>409</v>
      </c>
      <c r="S144" s="63">
        <v>27453052.559799999</v>
      </c>
      <c r="T144" s="63">
        <v>0</v>
      </c>
      <c r="U144" s="63">
        <v>104852437.0583</v>
      </c>
      <c r="V144" s="63">
        <v>5625389.6149000004</v>
      </c>
      <c r="W144" s="63">
        <v>3969164.6886</v>
      </c>
      <c r="X144" s="63">
        <v>3969164.6886</v>
      </c>
      <c r="Y144" s="63">
        <f t="shared" ref="Y144:Y207" si="40">W144-X144</f>
        <v>0</v>
      </c>
      <c r="Z144" s="63">
        <v>157914729.8712</v>
      </c>
      <c r="AA144" s="68">
        <f t="shared" si="37"/>
        <v>295845609.10420001</v>
      </c>
    </row>
    <row r="145" spans="1:27" ht="24.9" customHeight="1">
      <c r="A145" s="179"/>
      <c r="B145" s="181"/>
      <c r="C145" s="59">
        <v>15</v>
      </c>
      <c r="D145" s="63" t="s">
        <v>410</v>
      </c>
      <c r="E145" s="63">
        <v>28436006.270300001</v>
      </c>
      <c r="F145" s="63">
        <v>0</v>
      </c>
      <c r="G145" s="63">
        <v>108606667.7342</v>
      </c>
      <c r="H145" s="63">
        <v>5342016.3623000002</v>
      </c>
      <c r="I145" s="63">
        <v>4111280.2201</v>
      </c>
      <c r="J145" s="63">
        <f t="shared" si="32"/>
        <v>2055640.11005</v>
      </c>
      <c r="K145" s="63">
        <f t="shared" si="35"/>
        <v>2055640.11005</v>
      </c>
      <c r="L145" s="63">
        <v>153595817.12740001</v>
      </c>
      <c r="M145" s="68">
        <f t="shared" si="36"/>
        <v>298036147.60425001</v>
      </c>
      <c r="N145" s="67"/>
      <c r="O145" s="181"/>
      <c r="P145" s="69">
        <v>2</v>
      </c>
      <c r="Q145" s="181"/>
      <c r="R145" s="63" t="s">
        <v>411</v>
      </c>
      <c r="S145" s="63">
        <v>30944547.1633</v>
      </c>
      <c r="T145" s="63">
        <v>0</v>
      </c>
      <c r="U145" s="63">
        <v>118187628.741</v>
      </c>
      <c r="V145" s="63">
        <v>5615663.9594000001</v>
      </c>
      <c r="W145" s="63">
        <v>4473965.2770999996</v>
      </c>
      <c r="X145" s="63">
        <v>4473965.2770999996</v>
      </c>
      <c r="Y145" s="63">
        <f t="shared" si="40"/>
        <v>0</v>
      </c>
      <c r="Z145" s="63">
        <v>157617154.5661</v>
      </c>
      <c r="AA145" s="68">
        <f t="shared" si="37"/>
        <v>312364994.42979997</v>
      </c>
    </row>
    <row r="146" spans="1:27" ht="24.9" customHeight="1">
      <c r="A146" s="179"/>
      <c r="B146" s="181"/>
      <c r="C146" s="59">
        <v>16</v>
      </c>
      <c r="D146" s="63" t="s">
        <v>412</v>
      </c>
      <c r="E146" s="63">
        <v>25937105.575800002</v>
      </c>
      <c r="F146" s="63">
        <v>0</v>
      </c>
      <c r="G146" s="63">
        <v>99062525.886399999</v>
      </c>
      <c r="H146" s="63">
        <v>4691840.3881000001</v>
      </c>
      <c r="I146" s="63">
        <v>3749988.9438999998</v>
      </c>
      <c r="J146" s="63">
        <f t="shared" si="32"/>
        <v>1874994.4719499999</v>
      </c>
      <c r="K146" s="63">
        <f t="shared" si="35"/>
        <v>1874994.4719499999</v>
      </c>
      <c r="L146" s="63">
        <v>133702421.2895</v>
      </c>
      <c r="M146" s="68">
        <f t="shared" si="36"/>
        <v>265268887.61175001</v>
      </c>
      <c r="N146" s="67"/>
      <c r="O146" s="181"/>
      <c r="P146" s="69">
        <v>3</v>
      </c>
      <c r="Q146" s="181"/>
      <c r="R146" s="63" t="s">
        <v>413</v>
      </c>
      <c r="S146" s="63">
        <v>31684469.3574</v>
      </c>
      <c r="T146" s="63">
        <v>0</v>
      </c>
      <c r="U146" s="63">
        <v>121013640.3515</v>
      </c>
      <c r="V146" s="63">
        <v>5922806.0670999996</v>
      </c>
      <c r="W146" s="63">
        <v>4580943.2911999999</v>
      </c>
      <c r="X146" s="63">
        <v>4580943.2911999999</v>
      </c>
      <c r="Y146" s="63">
        <f t="shared" si="40"/>
        <v>0</v>
      </c>
      <c r="Z146" s="63">
        <v>167014763.47279999</v>
      </c>
      <c r="AA146" s="68">
        <f t="shared" si="37"/>
        <v>325635679.24879998</v>
      </c>
    </row>
    <row r="147" spans="1:27" ht="24.9" customHeight="1">
      <c r="A147" s="179"/>
      <c r="B147" s="181"/>
      <c r="C147" s="59">
        <v>17</v>
      </c>
      <c r="D147" s="63" t="s">
        <v>414</v>
      </c>
      <c r="E147" s="63">
        <v>32818362.019200001</v>
      </c>
      <c r="F147" s="63">
        <v>0</v>
      </c>
      <c r="G147" s="63">
        <v>125344357.6259</v>
      </c>
      <c r="H147" s="63">
        <v>5813858.3550000004</v>
      </c>
      <c r="I147" s="63">
        <v>4744881.5893999999</v>
      </c>
      <c r="J147" s="63">
        <f t="shared" si="32"/>
        <v>2372440.7947</v>
      </c>
      <c r="K147" s="63">
        <f t="shared" si="35"/>
        <v>2372440.7947</v>
      </c>
      <c r="L147" s="63">
        <v>168032738.67829999</v>
      </c>
      <c r="M147" s="68">
        <f t="shared" si="36"/>
        <v>334381757.47310001</v>
      </c>
      <c r="N147" s="67"/>
      <c r="O147" s="181"/>
      <c r="P147" s="69">
        <v>4</v>
      </c>
      <c r="Q147" s="181"/>
      <c r="R147" s="63" t="s">
        <v>415</v>
      </c>
      <c r="S147" s="63">
        <v>37383356.046400003</v>
      </c>
      <c r="T147" s="63">
        <v>0</v>
      </c>
      <c r="U147" s="63">
        <v>142779604.5029</v>
      </c>
      <c r="V147" s="63">
        <v>6671204.3443999998</v>
      </c>
      <c r="W147" s="63">
        <v>5404888.8164999997</v>
      </c>
      <c r="X147" s="63">
        <v>5404888.8164999997</v>
      </c>
      <c r="Y147" s="63">
        <f t="shared" si="40"/>
        <v>0</v>
      </c>
      <c r="Z147" s="63">
        <v>189913461.3118</v>
      </c>
      <c r="AA147" s="68">
        <f t="shared" si="37"/>
        <v>376747626.20550001</v>
      </c>
    </row>
    <row r="148" spans="1:27" ht="24.9" customHeight="1">
      <c r="A148" s="179"/>
      <c r="B148" s="181"/>
      <c r="C148" s="59">
        <v>18</v>
      </c>
      <c r="D148" s="63" t="s">
        <v>416</v>
      </c>
      <c r="E148" s="63">
        <v>30754140.067899998</v>
      </c>
      <c r="F148" s="63">
        <v>0</v>
      </c>
      <c r="G148" s="63">
        <v>117460400.0314</v>
      </c>
      <c r="H148" s="63">
        <v>5886698.5153000001</v>
      </c>
      <c r="I148" s="63">
        <v>4446436.2028999999</v>
      </c>
      <c r="J148" s="63">
        <f t="shared" si="32"/>
        <v>2223218.10145</v>
      </c>
      <c r="K148" s="63">
        <f t="shared" si="35"/>
        <v>2223218.10145</v>
      </c>
      <c r="L148" s="63">
        <v>170261424.75459999</v>
      </c>
      <c r="M148" s="68">
        <f t="shared" si="36"/>
        <v>326585881.47065002</v>
      </c>
      <c r="N148" s="67"/>
      <c r="O148" s="181"/>
      <c r="P148" s="69">
        <v>5</v>
      </c>
      <c r="Q148" s="181"/>
      <c r="R148" s="63" t="s">
        <v>417</v>
      </c>
      <c r="S148" s="63">
        <v>26693324.9848</v>
      </c>
      <c r="T148" s="63">
        <v>0</v>
      </c>
      <c r="U148" s="63">
        <v>101950782.0394</v>
      </c>
      <c r="V148" s="63">
        <v>5237079.1864</v>
      </c>
      <c r="W148" s="63">
        <v>3859323.2107000002</v>
      </c>
      <c r="X148" s="63">
        <v>3859323.2107000002</v>
      </c>
      <c r="Y148" s="63">
        <f t="shared" si="40"/>
        <v>0</v>
      </c>
      <c r="Z148" s="63">
        <v>146033618.65149999</v>
      </c>
      <c r="AA148" s="68">
        <f t="shared" si="37"/>
        <v>279914804.86210001</v>
      </c>
    </row>
    <row r="149" spans="1:27" ht="24.9" customHeight="1">
      <c r="A149" s="179"/>
      <c r="B149" s="181"/>
      <c r="C149" s="59">
        <v>19</v>
      </c>
      <c r="D149" s="63" t="s">
        <v>418</v>
      </c>
      <c r="E149" s="63">
        <v>36018759.011100002</v>
      </c>
      <c r="F149" s="63">
        <v>0</v>
      </c>
      <c r="G149" s="63">
        <v>137567749.66639999</v>
      </c>
      <c r="H149" s="63">
        <v>6852662.8865999999</v>
      </c>
      <c r="I149" s="63">
        <v>5207595.2603000002</v>
      </c>
      <c r="J149" s="63">
        <f t="shared" si="32"/>
        <v>2603797.6301500001</v>
      </c>
      <c r="K149" s="63">
        <f t="shared" si="35"/>
        <v>2603797.6301500001</v>
      </c>
      <c r="L149" s="63">
        <v>199816979.50749999</v>
      </c>
      <c r="M149" s="68">
        <f t="shared" si="36"/>
        <v>382859948.70174998</v>
      </c>
      <c r="N149" s="67"/>
      <c r="O149" s="181"/>
      <c r="P149" s="69">
        <v>6</v>
      </c>
      <c r="Q149" s="181"/>
      <c r="R149" s="63" t="s">
        <v>419</v>
      </c>
      <c r="S149" s="63">
        <v>25100649.346900001</v>
      </c>
      <c r="T149" s="63">
        <v>0</v>
      </c>
      <c r="U149" s="63">
        <v>95867818.343199998</v>
      </c>
      <c r="V149" s="63">
        <v>5389451.5758999996</v>
      </c>
      <c r="W149" s="63">
        <v>3629054.0307</v>
      </c>
      <c r="X149" s="63">
        <v>3629054.0307</v>
      </c>
      <c r="Y149" s="63">
        <f t="shared" si="40"/>
        <v>0</v>
      </c>
      <c r="Z149" s="63">
        <v>150695747.6437</v>
      </c>
      <c r="AA149" s="68">
        <f t="shared" si="37"/>
        <v>277053666.90969998</v>
      </c>
    </row>
    <row r="150" spans="1:27" ht="24.9" customHeight="1">
      <c r="A150" s="179"/>
      <c r="B150" s="181"/>
      <c r="C150" s="59">
        <v>20</v>
      </c>
      <c r="D150" s="63" t="s">
        <v>420</v>
      </c>
      <c r="E150" s="63">
        <v>24963800.4705</v>
      </c>
      <c r="F150" s="63">
        <v>0</v>
      </c>
      <c r="G150" s="63">
        <v>95345146.477500007</v>
      </c>
      <c r="H150" s="63">
        <v>4782870.7054000003</v>
      </c>
      <c r="I150" s="63">
        <v>3609268.4084000001</v>
      </c>
      <c r="J150" s="63">
        <f t="shared" si="32"/>
        <v>1804634.2042</v>
      </c>
      <c r="K150" s="63">
        <f t="shared" si="35"/>
        <v>1804634.2042</v>
      </c>
      <c r="L150" s="63">
        <v>136487670.52419999</v>
      </c>
      <c r="M150" s="68">
        <f t="shared" si="36"/>
        <v>263384122.3818</v>
      </c>
      <c r="N150" s="67"/>
      <c r="O150" s="181"/>
      <c r="P150" s="69">
        <v>7</v>
      </c>
      <c r="Q150" s="181"/>
      <c r="R150" s="63" t="s">
        <v>421</v>
      </c>
      <c r="S150" s="63">
        <v>28679746.353100002</v>
      </c>
      <c r="T150" s="63">
        <v>0</v>
      </c>
      <c r="U150" s="63">
        <v>109537593.05230001</v>
      </c>
      <c r="V150" s="63">
        <v>5583567.0240000002</v>
      </c>
      <c r="W150" s="63">
        <v>4146520.1822000002</v>
      </c>
      <c r="X150" s="63">
        <v>4146520.1822000002</v>
      </c>
      <c r="Y150" s="63">
        <f t="shared" si="40"/>
        <v>0</v>
      </c>
      <c r="Z150" s="63">
        <v>156635086.53209999</v>
      </c>
      <c r="AA150" s="68">
        <f t="shared" si="37"/>
        <v>300435992.96149999</v>
      </c>
    </row>
    <row r="151" spans="1:27" ht="24.9" customHeight="1">
      <c r="A151" s="179"/>
      <c r="B151" s="181"/>
      <c r="C151" s="59">
        <v>21</v>
      </c>
      <c r="D151" s="63" t="s">
        <v>422</v>
      </c>
      <c r="E151" s="63">
        <v>34133586.970899999</v>
      </c>
      <c r="F151" s="63">
        <v>0</v>
      </c>
      <c r="G151" s="63">
        <v>130367643.8767</v>
      </c>
      <c r="H151" s="63">
        <v>6344383.7712000003</v>
      </c>
      <c r="I151" s="63">
        <v>4935036.9254000001</v>
      </c>
      <c r="J151" s="63">
        <f t="shared" si="32"/>
        <v>2467518.4627</v>
      </c>
      <c r="K151" s="63">
        <f t="shared" si="35"/>
        <v>2467518.4627</v>
      </c>
      <c r="L151" s="63">
        <v>184265193.4664</v>
      </c>
      <c r="M151" s="68">
        <f t="shared" si="36"/>
        <v>357578326.54790002</v>
      </c>
      <c r="N151" s="67"/>
      <c r="O151" s="181"/>
      <c r="P151" s="69">
        <v>8</v>
      </c>
      <c r="Q151" s="181"/>
      <c r="R151" s="63" t="s">
        <v>423</v>
      </c>
      <c r="S151" s="63">
        <v>44876887.115099996</v>
      </c>
      <c r="T151" s="63">
        <v>0</v>
      </c>
      <c r="U151" s="63">
        <v>171399918.87509999</v>
      </c>
      <c r="V151" s="63">
        <v>8094092.7346000001</v>
      </c>
      <c r="W151" s="63">
        <v>6488304.1798</v>
      </c>
      <c r="X151" s="63">
        <v>6488304.1798</v>
      </c>
      <c r="Y151" s="63">
        <f t="shared" si="40"/>
        <v>0</v>
      </c>
      <c r="Z151" s="63">
        <v>233449493.25150001</v>
      </c>
      <c r="AA151" s="68">
        <f t="shared" si="37"/>
        <v>457820391.9763</v>
      </c>
    </row>
    <row r="152" spans="1:27" ht="24.9" customHeight="1">
      <c r="A152" s="179"/>
      <c r="B152" s="181"/>
      <c r="C152" s="59">
        <v>22</v>
      </c>
      <c r="D152" s="63" t="s">
        <v>424</v>
      </c>
      <c r="E152" s="63">
        <v>33236492.526900001</v>
      </c>
      <c r="F152" s="63">
        <v>0</v>
      </c>
      <c r="G152" s="63">
        <v>126941338.60430001</v>
      </c>
      <c r="H152" s="63">
        <v>6019562.7851</v>
      </c>
      <c r="I152" s="63">
        <v>4805334.9338999996</v>
      </c>
      <c r="J152" s="63">
        <f t="shared" si="32"/>
        <v>2402667.4669499998</v>
      </c>
      <c r="K152" s="63">
        <f t="shared" si="35"/>
        <v>2402667.4669499998</v>
      </c>
      <c r="L152" s="63">
        <v>174326664.963</v>
      </c>
      <c r="M152" s="68">
        <f t="shared" si="36"/>
        <v>342926726.34625</v>
      </c>
      <c r="N152" s="67"/>
      <c r="O152" s="181"/>
      <c r="P152" s="69">
        <v>9</v>
      </c>
      <c r="Q152" s="181"/>
      <c r="R152" s="63" t="s">
        <v>425</v>
      </c>
      <c r="S152" s="63">
        <v>41589410.497199997</v>
      </c>
      <c r="T152" s="63">
        <v>0</v>
      </c>
      <c r="U152" s="63">
        <v>158843940.4673</v>
      </c>
      <c r="V152" s="63">
        <v>6493483.8973000003</v>
      </c>
      <c r="W152" s="63">
        <v>6013000.5289000003</v>
      </c>
      <c r="X152" s="63">
        <v>6013000.5289000003</v>
      </c>
      <c r="Y152" s="63">
        <f t="shared" si="40"/>
        <v>0</v>
      </c>
      <c r="Z152" s="63">
        <v>184475759.29879999</v>
      </c>
      <c r="AA152" s="68">
        <f t="shared" si="37"/>
        <v>391402594.16060001</v>
      </c>
    </row>
    <row r="153" spans="1:27" ht="24.9" customHeight="1">
      <c r="A153" s="179"/>
      <c r="B153" s="182"/>
      <c r="C153" s="59">
        <v>23</v>
      </c>
      <c r="D153" s="63" t="s">
        <v>426</v>
      </c>
      <c r="E153" s="63">
        <v>35203326.573299997</v>
      </c>
      <c r="F153" s="63">
        <v>0</v>
      </c>
      <c r="G153" s="63">
        <v>134453339.0499</v>
      </c>
      <c r="H153" s="63">
        <v>6494245.2145999996</v>
      </c>
      <c r="I153" s="63">
        <v>5089699.9687000001</v>
      </c>
      <c r="J153" s="63">
        <f t="shared" si="32"/>
        <v>2544849.98435</v>
      </c>
      <c r="K153" s="63">
        <f t="shared" si="35"/>
        <v>2544849.98435</v>
      </c>
      <c r="L153" s="63">
        <v>188850495.1895</v>
      </c>
      <c r="M153" s="68">
        <f t="shared" si="36"/>
        <v>367546256.01165003</v>
      </c>
      <c r="N153" s="67"/>
      <c r="O153" s="181"/>
      <c r="P153" s="69">
        <v>10</v>
      </c>
      <c r="Q153" s="181"/>
      <c r="R153" s="76" t="s">
        <v>427</v>
      </c>
      <c r="S153" s="63">
        <v>31815265.829399999</v>
      </c>
      <c r="T153" s="63">
        <v>0</v>
      </c>
      <c r="U153" s="63">
        <v>121513196.0502</v>
      </c>
      <c r="V153" s="63">
        <v>6030992.6223999998</v>
      </c>
      <c r="W153" s="63">
        <v>4599853.8563999999</v>
      </c>
      <c r="X153" s="63">
        <v>4599853.8563999999</v>
      </c>
      <c r="Y153" s="63">
        <f t="shared" si="40"/>
        <v>0</v>
      </c>
      <c r="Z153" s="63">
        <v>170324941.10780001</v>
      </c>
      <c r="AA153" s="68">
        <f t="shared" si="37"/>
        <v>329684395.60979998</v>
      </c>
    </row>
    <row r="154" spans="1:27" ht="24.9" customHeight="1">
      <c r="A154" s="59"/>
      <c r="B154" s="172" t="s">
        <v>428</v>
      </c>
      <c r="C154" s="173"/>
      <c r="D154" s="64"/>
      <c r="E154" s="64">
        <f>SUM(E131:E153)</f>
        <v>753132168.18939996</v>
      </c>
      <c r="F154" s="64">
        <f t="shared" ref="F154:M154" si="41">SUM(F131:F153)</f>
        <v>0</v>
      </c>
      <c r="G154" s="64">
        <f t="shared" si="41"/>
        <v>2876464942.8235002</v>
      </c>
      <c r="H154" s="64">
        <f t="shared" si="41"/>
        <v>137170622.70289999</v>
      </c>
      <c r="I154" s="64">
        <f t="shared" si="41"/>
        <v>108887913.3304</v>
      </c>
      <c r="J154" s="64">
        <f t="shared" si="41"/>
        <v>54443956.665200002</v>
      </c>
      <c r="K154" s="64">
        <f t="shared" si="41"/>
        <v>54443956.665200002</v>
      </c>
      <c r="L154" s="64">
        <f t="shared" si="41"/>
        <v>3970369974.3073001</v>
      </c>
      <c r="M154" s="64">
        <f t="shared" si="41"/>
        <v>7791581664.6883001</v>
      </c>
      <c r="N154" s="67"/>
      <c r="O154" s="181"/>
      <c r="P154" s="69">
        <v>11</v>
      </c>
      <c r="Q154" s="181"/>
      <c r="R154" s="63" t="s">
        <v>408</v>
      </c>
      <c r="S154" s="63">
        <v>30453357.593699999</v>
      </c>
      <c r="T154" s="63">
        <v>0</v>
      </c>
      <c r="U154" s="63">
        <v>116311610.6435</v>
      </c>
      <c r="V154" s="63">
        <v>6028095.3768999996</v>
      </c>
      <c r="W154" s="63">
        <v>4402949.0471000001</v>
      </c>
      <c r="X154" s="63">
        <v>4402949.0471000001</v>
      </c>
      <c r="Y154" s="63">
        <f t="shared" si="40"/>
        <v>0</v>
      </c>
      <c r="Z154" s="63">
        <v>170236294.2588</v>
      </c>
      <c r="AA154" s="68">
        <f t="shared" si="37"/>
        <v>323029357.87290001</v>
      </c>
    </row>
    <row r="155" spans="1:27" ht="24.9" customHeight="1">
      <c r="A155" s="179">
        <v>8</v>
      </c>
      <c r="B155" s="180" t="s">
        <v>429</v>
      </c>
      <c r="C155" s="59">
        <v>1</v>
      </c>
      <c r="D155" s="63" t="s">
        <v>430</v>
      </c>
      <c r="E155" s="63">
        <v>29563744.301899999</v>
      </c>
      <c r="F155" s="63">
        <v>0</v>
      </c>
      <c r="G155" s="63">
        <v>112913878.4069</v>
      </c>
      <c r="H155" s="63">
        <v>4988588.4308000002</v>
      </c>
      <c r="I155" s="63">
        <v>4274328.6813000003</v>
      </c>
      <c r="J155" s="63">
        <v>0</v>
      </c>
      <c r="K155" s="63">
        <f t="shared" ref="K155:K200" si="42">I155-J155</f>
        <v>4274328.6813000003</v>
      </c>
      <c r="L155" s="63">
        <v>151133372.70379999</v>
      </c>
      <c r="M155" s="68">
        <f t="shared" si="36"/>
        <v>302873912.52469999</v>
      </c>
      <c r="N155" s="67"/>
      <c r="O155" s="181"/>
      <c r="P155" s="69">
        <v>12</v>
      </c>
      <c r="Q155" s="181"/>
      <c r="R155" s="63" t="s">
        <v>431</v>
      </c>
      <c r="S155" s="63">
        <v>32354506.626899999</v>
      </c>
      <c r="T155" s="63">
        <v>0</v>
      </c>
      <c r="U155" s="63">
        <v>123572737.9411</v>
      </c>
      <c r="V155" s="63">
        <v>5689549.4003999997</v>
      </c>
      <c r="W155" s="63">
        <v>4677817.3370000003</v>
      </c>
      <c r="X155" s="63">
        <v>4677817.3370000003</v>
      </c>
      <c r="Y155" s="63">
        <f t="shared" si="40"/>
        <v>0</v>
      </c>
      <c r="Z155" s="63">
        <v>159877823.035</v>
      </c>
      <c r="AA155" s="68">
        <f t="shared" si="37"/>
        <v>321494617.00340003</v>
      </c>
    </row>
    <row r="156" spans="1:27" ht="24.9" customHeight="1">
      <c r="A156" s="179"/>
      <c r="B156" s="181"/>
      <c r="C156" s="59">
        <v>2</v>
      </c>
      <c r="D156" s="63" t="s">
        <v>432</v>
      </c>
      <c r="E156" s="63">
        <v>28587060.7216</v>
      </c>
      <c r="F156" s="63">
        <v>0</v>
      </c>
      <c r="G156" s="63">
        <v>109183595.4657</v>
      </c>
      <c r="H156" s="63">
        <v>5419323.6227000002</v>
      </c>
      <c r="I156" s="63">
        <v>4133119.6856</v>
      </c>
      <c r="J156" s="63">
        <v>0</v>
      </c>
      <c r="K156" s="63">
        <f t="shared" si="42"/>
        <v>4133119.6856</v>
      </c>
      <c r="L156" s="63">
        <v>164312551.90189999</v>
      </c>
      <c r="M156" s="68">
        <f t="shared" si="36"/>
        <v>311635651.39749998</v>
      </c>
      <c r="N156" s="67"/>
      <c r="O156" s="182"/>
      <c r="P156" s="69">
        <v>13</v>
      </c>
      <c r="Q156" s="182"/>
      <c r="R156" s="63" t="s">
        <v>433</v>
      </c>
      <c r="S156" s="63">
        <v>25973072.541099999</v>
      </c>
      <c r="T156" s="63">
        <v>0</v>
      </c>
      <c r="U156" s="63">
        <v>99199895.818399996</v>
      </c>
      <c r="V156" s="63">
        <v>5164829.8370000003</v>
      </c>
      <c r="W156" s="63">
        <v>3755189.0507999999</v>
      </c>
      <c r="X156" s="63">
        <v>3755189.0507999999</v>
      </c>
      <c r="Y156" s="63">
        <f t="shared" si="40"/>
        <v>0</v>
      </c>
      <c r="Z156" s="63">
        <v>143823009.57969999</v>
      </c>
      <c r="AA156" s="68">
        <f t="shared" si="37"/>
        <v>274160807.7762</v>
      </c>
    </row>
    <row r="157" spans="1:27" ht="24.9" customHeight="1">
      <c r="A157" s="179"/>
      <c r="B157" s="181"/>
      <c r="C157" s="59">
        <v>3</v>
      </c>
      <c r="D157" s="63" t="s">
        <v>434</v>
      </c>
      <c r="E157" s="63">
        <v>40106407.765299998</v>
      </c>
      <c r="F157" s="63">
        <v>0</v>
      </c>
      <c r="G157" s="63">
        <v>153179854.46950001</v>
      </c>
      <c r="H157" s="63">
        <v>6917881.2482000003</v>
      </c>
      <c r="I157" s="63">
        <v>5798587.8671000004</v>
      </c>
      <c r="J157" s="63">
        <v>0</v>
      </c>
      <c r="K157" s="63">
        <f t="shared" si="42"/>
        <v>5798587.8671000004</v>
      </c>
      <c r="L157" s="63">
        <v>210163830.95879999</v>
      </c>
      <c r="M157" s="68">
        <f t="shared" si="36"/>
        <v>416166562.3089</v>
      </c>
      <c r="N157" s="67"/>
      <c r="O157" s="59"/>
      <c r="P157" s="173" t="s">
        <v>435</v>
      </c>
      <c r="Q157" s="174"/>
      <c r="R157" s="64"/>
      <c r="S157" s="64">
        <f t="shared" ref="S157:U157" si="43">SUM(S144:S156)</f>
        <v>415001646.0151</v>
      </c>
      <c r="T157" s="64">
        <f t="shared" ref="T157" si="44">SUM(T136:T156)</f>
        <v>0</v>
      </c>
      <c r="U157" s="64">
        <f t="shared" si="43"/>
        <v>1585030803.8842001</v>
      </c>
      <c r="V157" s="64">
        <f t="shared" ref="V157:W157" si="45">SUM(V144:V156)</f>
        <v>77546205.640699998</v>
      </c>
      <c r="W157" s="64">
        <f t="shared" si="45"/>
        <v>60000973.497000001</v>
      </c>
      <c r="X157" s="64">
        <f t="shared" ref="X157:AA157" si="46">SUM(X144:X156)</f>
        <v>60000973.497000001</v>
      </c>
      <c r="Y157" s="64">
        <f t="shared" si="40"/>
        <v>0</v>
      </c>
      <c r="Z157" s="64">
        <f t="shared" si="46"/>
        <v>2188011882.5808001</v>
      </c>
      <c r="AA157" s="64">
        <f t="shared" si="46"/>
        <v>4265590538.1208</v>
      </c>
    </row>
    <row r="158" spans="1:27" ht="24.9" customHeight="1">
      <c r="A158" s="179"/>
      <c r="B158" s="181"/>
      <c r="C158" s="59">
        <v>4</v>
      </c>
      <c r="D158" s="63" t="s">
        <v>436</v>
      </c>
      <c r="E158" s="63">
        <v>23102503.568399999</v>
      </c>
      <c r="F158" s="63">
        <v>0</v>
      </c>
      <c r="G158" s="63">
        <v>88236227.866600007</v>
      </c>
      <c r="H158" s="63">
        <v>4747696.6700999998</v>
      </c>
      <c r="I158" s="63">
        <v>3340161.9430999998</v>
      </c>
      <c r="J158" s="63">
        <v>0</v>
      </c>
      <c r="K158" s="63">
        <f t="shared" si="42"/>
        <v>3340161.9430999998</v>
      </c>
      <c r="L158" s="63">
        <v>143762821.74610001</v>
      </c>
      <c r="M158" s="68">
        <f t="shared" si="36"/>
        <v>263189411.79429999</v>
      </c>
      <c r="N158" s="67"/>
      <c r="O158" s="180">
        <v>26</v>
      </c>
      <c r="P158" s="69">
        <v>1</v>
      </c>
      <c r="Q158" s="180" t="s">
        <v>115</v>
      </c>
      <c r="R158" s="63" t="s">
        <v>437</v>
      </c>
      <c r="S158" s="63">
        <v>28559323.516800001</v>
      </c>
      <c r="T158" s="63">
        <v>0</v>
      </c>
      <c r="U158" s="63">
        <v>109077657.756</v>
      </c>
      <c r="V158" s="63">
        <v>5524290.7664999999</v>
      </c>
      <c r="W158" s="63">
        <v>4129109.4382000002</v>
      </c>
      <c r="X158" s="63">
        <f t="shared" ref="X158:X182" si="47">W158/2</f>
        <v>2064554.7191000001</v>
      </c>
      <c r="Y158" s="63">
        <f t="shared" si="40"/>
        <v>2064554.7191000001</v>
      </c>
      <c r="Z158" s="63">
        <v>165207535.998</v>
      </c>
      <c r="AA158" s="68">
        <f t="shared" si="37"/>
        <v>310433362.75639999</v>
      </c>
    </row>
    <row r="159" spans="1:27" ht="24.9" customHeight="1">
      <c r="A159" s="179"/>
      <c r="B159" s="181"/>
      <c r="C159" s="59">
        <v>5</v>
      </c>
      <c r="D159" s="63" t="s">
        <v>438</v>
      </c>
      <c r="E159" s="63">
        <v>31975741.8651</v>
      </c>
      <c r="F159" s="63">
        <v>0</v>
      </c>
      <c r="G159" s="63">
        <v>122126107.9805</v>
      </c>
      <c r="H159" s="63">
        <v>5850854.1370000001</v>
      </c>
      <c r="I159" s="63">
        <v>4623055.4954000004</v>
      </c>
      <c r="J159" s="63">
        <v>0</v>
      </c>
      <c r="K159" s="63">
        <f t="shared" si="42"/>
        <v>4623055.4954000004</v>
      </c>
      <c r="L159" s="63">
        <v>177516065.5291</v>
      </c>
      <c r="M159" s="68">
        <f t="shared" si="36"/>
        <v>342091825.00709999</v>
      </c>
      <c r="N159" s="67"/>
      <c r="O159" s="181"/>
      <c r="P159" s="69">
        <v>2</v>
      </c>
      <c r="Q159" s="181"/>
      <c r="R159" s="63" t="s">
        <v>439</v>
      </c>
      <c r="S159" s="63">
        <v>24520126.512499999</v>
      </c>
      <c r="T159" s="63">
        <v>0</v>
      </c>
      <c r="U159" s="63">
        <v>93650606.475099996</v>
      </c>
      <c r="V159" s="63">
        <v>4666547.0356999999</v>
      </c>
      <c r="W159" s="63">
        <v>3545121.9896999998</v>
      </c>
      <c r="X159" s="63">
        <f t="shared" si="47"/>
        <v>1772560.9948499999</v>
      </c>
      <c r="Y159" s="63">
        <f t="shared" si="40"/>
        <v>1772560.9948499999</v>
      </c>
      <c r="Z159" s="63">
        <v>138963201.7843</v>
      </c>
      <c r="AA159" s="68">
        <f t="shared" si="37"/>
        <v>263573042.80245</v>
      </c>
    </row>
    <row r="160" spans="1:27" ht="24.9" customHeight="1">
      <c r="A160" s="179"/>
      <c r="B160" s="181"/>
      <c r="C160" s="59">
        <v>6</v>
      </c>
      <c r="D160" s="63" t="s">
        <v>440</v>
      </c>
      <c r="E160" s="63">
        <v>23035178.164099999</v>
      </c>
      <c r="F160" s="63">
        <v>0</v>
      </c>
      <c r="G160" s="63">
        <v>87979089.513699993</v>
      </c>
      <c r="H160" s="63">
        <v>4601436.9005000005</v>
      </c>
      <c r="I160" s="63">
        <v>3330428.0303000002</v>
      </c>
      <c r="J160" s="63">
        <v>0</v>
      </c>
      <c r="K160" s="63">
        <f t="shared" si="42"/>
        <v>3330428.0303000002</v>
      </c>
      <c r="L160" s="63">
        <v>139287720.22369999</v>
      </c>
      <c r="M160" s="68">
        <f t="shared" si="36"/>
        <v>258233852.83230001</v>
      </c>
      <c r="N160" s="67"/>
      <c r="O160" s="181"/>
      <c r="P160" s="69">
        <v>3</v>
      </c>
      <c r="Q160" s="181"/>
      <c r="R160" s="63" t="s">
        <v>441</v>
      </c>
      <c r="S160" s="63">
        <v>28080635.346000001</v>
      </c>
      <c r="T160" s="63">
        <v>0</v>
      </c>
      <c r="U160" s="63">
        <v>107249386.7036</v>
      </c>
      <c r="V160" s="63">
        <v>6152299.9721999997</v>
      </c>
      <c r="W160" s="63">
        <v>4059900.6614999999</v>
      </c>
      <c r="X160" s="63">
        <f t="shared" si="47"/>
        <v>2029950.33075</v>
      </c>
      <c r="Y160" s="63">
        <f t="shared" si="40"/>
        <v>2029950.33075</v>
      </c>
      <c r="Z160" s="63">
        <v>184422696.53169999</v>
      </c>
      <c r="AA160" s="68">
        <f t="shared" si="37"/>
        <v>327934968.88424999</v>
      </c>
    </row>
    <row r="161" spans="1:27" ht="24.9" customHeight="1">
      <c r="A161" s="179"/>
      <c r="B161" s="181"/>
      <c r="C161" s="59">
        <v>7</v>
      </c>
      <c r="D161" s="63" t="s">
        <v>442</v>
      </c>
      <c r="E161" s="63">
        <v>38614432.069799997</v>
      </c>
      <c r="F161" s="63">
        <v>0</v>
      </c>
      <c r="G161" s="63">
        <v>147481497.70680001</v>
      </c>
      <c r="H161" s="63">
        <v>6481442.4593000002</v>
      </c>
      <c r="I161" s="63">
        <v>5582877.8932999996</v>
      </c>
      <c r="J161" s="63">
        <v>0</v>
      </c>
      <c r="K161" s="63">
        <f t="shared" si="42"/>
        <v>5582877.8932999996</v>
      </c>
      <c r="L161" s="63">
        <v>196810139.14019999</v>
      </c>
      <c r="M161" s="68">
        <f t="shared" si="36"/>
        <v>394970389.2694</v>
      </c>
      <c r="N161" s="67"/>
      <c r="O161" s="181"/>
      <c r="P161" s="69">
        <v>4</v>
      </c>
      <c r="Q161" s="181"/>
      <c r="R161" s="63" t="s">
        <v>443</v>
      </c>
      <c r="S161" s="63">
        <v>45711149.383199997</v>
      </c>
      <c r="T161" s="63">
        <v>0</v>
      </c>
      <c r="U161" s="63">
        <v>174586246.94389999</v>
      </c>
      <c r="V161" s="63">
        <v>5968057.8821999999</v>
      </c>
      <c r="W161" s="63">
        <v>6608921.8898</v>
      </c>
      <c r="X161" s="63">
        <f t="shared" si="47"/>
        <v>3304460.9449</v>
      </c>
      <c r="Y161" s="63">
        <f t="shared" si="40"/>
        <v>3304460.9449</v>
      </c>
      <c r="Z161" s="63">
        <v>178785452.19960001</v>
      </c>
      <c r="AA161" s="68">
        <f t="shared" si="37"/>
        <v>408355367.3538</v>
      </c>
    </row>
    <row r="162" spans="1:27" ht="24.9" customHeight="1">
      <c r="A162" s="179"/>
      <c r="B162" s="181"/>
      <c r="C162" s="59">
        <v>8</v>
      </c>
      <c r="D162" s="63" t="s">
        <v>444</v>
      </c>
      <c r="E162" s="63">
        <v>25553700.2445</v>
      </c>
      <c r="F162" s="63">
        <v>0</v>
      </c>
      <c r="G162" s="63">
        <v>97598172.030399993</v>
      </c>
      <c r="H162" s="63">
        <v>5053679.8795999996</v>
      </c>
      <c r="I162" s="63">
        <v>3694556.1682000002</v>
      </c>
      <c r="J162" s="63">
        <v>0</v>
      </c>
      <c r="K162" s="63">
        <f t="shared" si="42"/>
        <v>3694556.1682000002</v>
      </c>
      <c r="L162" s="63">
        <v>153124971.91319999</v>
      </c>
      <c r="M162" s="68">
        <f t="shared" si="36"/>
        <v>285025080.23589998</v>
      </c>
      <c r="N162" s="67"/>
      <c r="O162" s="181"/>
      <c r="P162" s="69">
        <v>5</v>
      </c>
      <c r="Q162" s="181"/>
      <c r="R162" s="63" t="s">
        <v>445</v>
      </c>
      <c r="S162" s="63">
        <v>27438378.0766</v>
      </c>
      <c r="T162" s="63">
        <v>0</v>
      </c>
      <c r="U162" s="63">
        <v>104796390.2738</v>
      </c>
      <c r="V162" s="63">
        <v>5688490.7346999999</v>
      </c>
      <c r="W162" s="63">
        <v>3967043.0504999999</v>
      </c>
      <c r="X162" s="63">
        <f t="shared" si="47"/>
        <v>1983521.5252499999</v>
      </c>
      <c r="Y162" s="63">
        <f t="shared" si="40"/>
        <v>1983521.5252499999</v>
      </c>
      <c r="Z162" s="63">
        <v>170231552.71529999</v>
      </c>
      <c r="AA162" s="68">
        <f t="shared" si="37"/>
        <v>310138333.32564998</v>
      </c>
    </row>
    <row r="163" spans="1:27" ht="24.9" customHeight="1">
      <c r="A163" s="179"/>
      <c r="B163" s="181"/>
      <c r="C163" s="59">
        <v>9</v>
      </c>
      <c r="D163" s="63" t="s">
        <v>446</v>
      </c>
      <c r="E163" s="63">
        <v>30348893.903299998</v>
      </c>
      <c r="F163" s="63">
        <v>0</v>
      </c>
      <c r="G163" s="63">
        <v>115912628.69069999</v>
      </c>
      <c r="H163" s="63">
        <v>5586193.6014999999</v>
      </c>
      <c r="I163" s="63">
        <v>4387845.6777999997</v>
      </c>
      <c r="J163" s="63">
        <v>0</v>
      </c>
      <c r="K163" s="63">
        <f t="shared" si="42"/>
        <v>4387845.6777999997</v>
      </c>
      <c r="L163" s="63">
        <v>169418262.77419999</v>
      </c>
      <c r="M163" s="68">
        <f t="shared" si="36"/>
        <v>325653824.64749998</v>
      </c>
      <c r="N163" s="67"/>
      <c r="O163" s="181"/>
      <c r="P163" s="69">
        <v>6</v>
      </c>
      <c r="Q163" s="181"/>
      <c r="R163" s="63" t="s">
        <v>447</v>
      </c>
      <c r="S163" s="63">
        <v>28898427.4474</v>
      </c>
      <c r="T163" s="63">
        <v>0</v>
      </c>
      <c r="U163" s="63">
        <v>110372809.6689</v>
      </c>
      <c r="V163" s="63">
        <v>5835761.6996999998</v>
      </c>
      <c r="W163" s="63">
        <v>4178137.1135</v>
      </c>
      <c r="X163" s="63">
        <f t="shared" si="47"/>
        <v>2089068.55675</v>
      </c>
      <c r="Y163" s="63">
        <f t="shared" si="40"/>
        <v>2089068.55675</v>
      </c>
      <c r="Z163" s="63">
        <v>174737593.7263</v>
      </c>
      <c r="AA163" s="68">
        <f t="shared" si="37"/>
        <v>321933661.09904999</v>
      </c>
    </row>
    <row r="164" spans="1:27" ht="24.9" customHeight="1">
      <c r="A164" s="179"/>
      <c r="B164" s="181"/>
      <c r="C164" s="59">
        <v>10</v>
      </c>
      <c r="D164" s="63" t="s">
        <v>448</v>
      </c>
      <c r="E164" s="63">
        <v>25868245.5612</v>
      </c>
      <c r="F164" s="63">
        <v>0</v>
      </c>
      <c r="G164" s="63">
        <v>98799526.340700001</v>
      </c>
      <c r="H164" s="63">
        <v>4937096.9933000002</v>
      </c>
      <c r="I164" s="63">
        <v>3740033.1570000001</v>
      </c>
      <c r="J164" s="63">
        <v>0</v>
      </c>
      <c r="K164" s="63">
        <f t="shared" si="42"/>
        <v>3740033.1570000001</v>
      </c>
      <c r="L164" s="63">
        <v>149557892.2331</v>
      </c>
      <c r="M164" s="68">
        <f t="shared" si="36"/>
        <v>282902794.28530002</v>
      </c>
      <c r="N164" s="67"/>
      <c r="O164" s="181"/>
      <c r="P164" s="69">
        <v>7</v>
      </c>
      <c r="Q164" s="181"/>
      <c r="R164" s="63" t="s">
        <v>449</v>
      </c>
      <c r="S164" s="63">
        <v>27372234.447900001</v>
      </c>
      <c r="T164" s="63">
        <v>0</v>
      </c>
      <c r="U164" s="63">
        <v>104543765.51890001</v>
      </c>
      <c r="V164" s="63">
        <v>5462471.5007999996</v>
      </c>
      <c r="W164" s="63">
        <v>3957479.9989999998</v>
      </c>
      <c r="X164" s="63">
        <f t="shared" si="47"/>
        <v>1978739.9994999999</v>
      </c>
      <c r="Y164" s="63">
        <f t="shared" si="40"/>
        <v>1978739.9994999999</v>
      </c>
      <c r="Z164" s="63">
        <v>163316055.58289999</v>
      </c>
      <c r="AA164" s="68">
        <f t="shared" si="37"/>
        <v>302673267.05000001</v>
      </c>
    </row>
    <row r="165" spans="1:27" ht="24.9" customHeight="1">
      <c r="A165" s="179"/>
      <c r="B165" s="181"/>
      <c r="C165" s="59">
        <v>11</v>
      </c>
      <c r="D165" s="63" t="s">
        <v>450</v>
      </c>
      <c r="E165" s="63">
        <v>37270905.332900003</v>
      </c>
      <c r="F165" s="63">
        <v>0</v>
      </c>
      <c r="G165" s="63">
        <v>142350117.42379999</v>
      </c>
      <c r="H165" s="63">
        <v>6989755.6600000001</v>
      </c>
      <c r="I165" s="63">
        <v>5388630.6826999998</v>
      </c>
      <c r="J165" s="63">
        <v>0</v>
      </c>
      <c r="K165" s="63">
        <f t="shared" si="42"/>
        <v>5388630.6826999998</v>
      </c>
      <c r="L165" s="63">
        <v>212362968.08539999</v>
      </c>
      <c r="M165" s="68">
        <f t="shared" si="36"/>
        <v>404362377.18480003</v>
      </c>
      <c r="N165" s="67"/>
      <c r="O165" s="181"/>
      <c r="P165" s="69">
        <v>8</v>
      </c>
      <c r="Q165" s="181"/>
      <c r="R165" s="63" t="s">
        <v>451</v>
      </c>
      <c r="S165" s="63">
        <v>24458825.7181</v>
      </c>
      <c r="T165" s="63">
        <v>0</v>
      </c>
      <c r="U165" s="63">
        <v>93416478.132799998</v>
      </c>
      <c r="V165" s="63">
        <v>5047858.6279999996</v>
      </c>
      <c r="W165" s="63">
        <v>3536259.1154999998</v>
      </c>
      <c r="X165" s="63">
        <f t="shared" si="47"/>
        <v>1768129.5577499999</v>
      </c>
      <c r="Y165" s="63">
        <f t="shared" si="40"/>
        <v>1768129.5577499999</v>
      </c>
      <c r="Z165" s="63">
        <v>150630170.02739999</v>
      </c>
      <c r="AA165" s="68">
        <f t="shared" si="37"/>
        <v>275321462.06405002</v>
      </c>
    </row>
    <row r="166" spans="1:27" ht="24.9" customHeight="1">
      <c r="A166" s="179"/>
      <c r="B166" s="181"/>
      <c r="C166" s="59">
        <v>12</v>
      </c>
      <c r="D166" s="63" t="s">
        <v>452</v>
      </c>
      <c r="E166" s="63">
        <v>26395850.363299999</v>
      </c>
      <c r="F166" s="63">
        <v>0</v>
      </c>
      <c r="G166" s="63">
        <v>100814626.4535</v>
      </c>
      <c r="H166" s="63">
        <v>5217345.8457000004</v>
      </c>
      <c r="I166" s="63">
        <v>3816314.3045000001</v>
      </c>
      <c r="J166" s="63">
        <v>0</v>
      </c>
      <c r="K166" s="63">
        <f t="shared" si="42"/>
        <v>3816314.3045000001</v>
      </c>
      <c r="L166" s="63">
        <v>158132649.79949999</v>
      </c>
      <c r="M166" s="68">
        <f t="shared" si="36"/>
        <v>294376786.7665</v>
      </c>
      <c r="N166" s="67"/>
      <c r="O166" s="181"/>
      <c r="P166" s="69">
        <v>9</v>
      </c>
      <c r="Q166" s="181"/>
      <c r="R166" s="63" t="s">
        <v>453</v>
      </c>
      <c r="S166" s="63">
        <v>26392480.966699999</v>
      </c>
      <c r="T166" s="63">
        <v>0</v>
      </c>
      <c r="U166" s="63">
        <v>100801757.595</v>
      </c>
      <c r="V166" s="63">
        <v>5402367.8590000002</v>
      </c>
      <c r="W166" s="63">
        <v>3815827.1568</v>
      </c>
      <c r="X166" s="63">
        <f t="shared" si="47"/>
        <v>1907913.5784</v>
      </c>
      <c r="Y166" s="63">
        <f t="shared" si="40"/>
        <v>1907913.5784</v>
      </c>
      <c r="Z166" s="63">
        <v>161477068.0079</v>
      </c>
      <c r="AA166" s="68">
        <f t="shared" si="37"/>
        <v>295981588.00700003</v>
      </c>
    </row>
    <row r="167" spans="1:27" ht="24.9" customHeight="1">
      <c r="A167" s="179"/>
      <c r="B167" s="181"/>
      <c r="C167" s="59">
        <v>13</v>
      </c>
      <c r="D167" s="63" t="s">
        <v>454</v>
      </c>
      <c r="E167" s="63">
        <v>30454663.2313</v>
      </c>
      <c r="F167" s="63">
        <v>0</v>
      </c>
      <c r="G167" s="63">
        <v>116316597.3124</v>
      </c>
      <c r="H167" s="63">
        <v>6250015.0339000002</v>
      </c>
      <c r="I167" s="63">
        <v>4403137.8163000001</v>
      </c>
      <c r="J167" s="63">
        <v>0</v>
      </c>
      <c r="K167" s="63">
        <f t="shared" si="42"/>
        <v>4403137.8163000001</v>
      </c>
      <c r="L167" s="63">
        <v>189729167.88949999</v>
      </c>
      <c r="M167" s="68">
        <f t="shared" si="36"/>
        <v>347153581.2834</v>
      </c>
      <c r="N167" s="67"/>
      <c r="O167" s="181"/>
      <c r="P167" s="69">
        <v>10</v>
      </c>
      <c r="Q167" s="181"/>
      <c r="R167" s="63" t="s">
        <v>455</v>
      </c>
      <c r="S167" s="63">
        <v>29065535.383499999</v>
      </c>
      <c r="T167" s="63">
        <v>0</v>
      </c>
      <c r="U167" s="63">
        <v>111011051.0561</v>
      </c>
      <c r="V167" s="63">
        <v>5740584.3448000001</v>
      </c>
      <c r="W167" s="63">
        <v>4202297.5932</v>
      </c>
      <c r="X167" s="63">
        <f t="shared" si="47"/>
        <v>2101148.7966</v>
      </c>
      <c r="Y167" s="63">
        <f t="shared" si="40"/>
        <v>2101148.7966</v>
      </c>
      <c r="Z167" s="63">
        <v>171825457.82530001</v>
      </c>
      <c r="AA167" s="68">
        <f t="shared" si="37"/>
        <v>319743777.40630001</v>
      </c>
    </row>
    <row r="168" spans="1:27" ht="24.9" customHeight="1">
      <c r="A168" s="179"/>
      <c r="B168" s="181"/>
      <c r="C168" s="59">
        <v>14</v>
      </c>
      <c r="D168" s="63" t="s">
        <v>456</v>
      </c>
      <c r="E168" s="63">
        <v>26920335.515700001</v>
      </c>
      <c r="F168" s="63">
        <v>0</v>
      </c>
      <c r="G168" s="63">
        <v>102817811.575</v>
      </c>
      <c r="H168" s="63">
        <v>4873096.2721999995</v>
      </c>
      <c r="I168" s="63">
        <v>3892144.4127000002</v>
      </c>
      <c r="J168" s="63">
        <v>0</v>
      </c>
      <c r="K168" s="63">
        <f t="shared" si="42"/>
        <v>3892144.4127000002</v>
      </c>
      <c r="L168" s="63">
        <v>147599665.95519999</v>
      </c>
      <c r="M168" s="68">
        <f t="shared" si="36"/>
        <v>286103053.73079997</v>
      </c>
      <c r="N168" s="67"/>
      <c r="O168" s="181"/>
      <c r="P168" s="69">
        <v>11</v>
      </c>
      <c r="Q168" s="181"/>
      <c r="R168" s="63" t="s">
        <v>457</v>
      </c>
      <c r="S168" s="63">
        <v>28391061.091899998</v>
      </c>
      <c r="T168" s="63">
        <v>0</v>
      </c>
      <c r="U168" s="63">
        <v>108435006.9879</v>
      </c>
      <c r="V168" s="63">
        <v>5265470.1689999998</v>
      </c>
      <c r="W168" s="63">
        <v>4104782.0424000002</v>
      </c>
      <c r="X168" s="63">
        <f t="shared" si="47"/>
        <v>2052391.0212000001</v>
      </c>
      <c r="Y168" s="63">
        <f t="shared" si="40"/>
        <v>2052391.0212000001</v>
      </c>
      <c r="Z168" s="63">
        <v>157288417.48010001</v>
      </c>
      <c r="AA168" s="68">
        <f t="shared" si="37"/>
        <v>301432346.75010002</v>
      </c>
    </row>
    <row r="169" spans="1:27" ht="24.9" customHeight="1">
      <c r="A169" s="179"/>
      <c r="B169" s="181"/>
      <c r="C169" s="59">
        <v>15</v>
      </c>
      <c r="D169" s="63" t="s">
        <v>458</v>
      </c>
      <c r="E169" s="63">
        <v>24774234.260000002</v>
      </c>
      <c r="F169" s="63">
        <v>0</v>
      </c>
      <c r="G169" s="63">
        <v>94621129.390200004</v>
      </c>
      <c r="H169" s="63">
        <v>4541128.7472999999</v>
      </c>
      <c r="I169" s="63">
        <v>3581860.9095000001</v>
      </c>
      <c r="J169" s="63">
        <v>0</v>
      </c>
      <c r="K169" s="63">
        <f t="shared" si="42"/>
        <v>3581860.9095000001</v>
      </c>
      <c r="L169" s="63">
        <v>137442475.22400001</v>
      </c>
      <c r="M169" s="68">
        <f t="shared" si="36"/>
        <v>264960828.53099999</v>
      </c>
      <c r="N169" s="67"/>
      <c r="O169" s="181"/>
      <c r="P169" s="69">
        <v>12</v>
      </c>
      <c r="Q169" s="181"/>
      <c r="R169" s="63" t="s">
        <v>459</v>
      </c>
      <c r="S169" s="63">
        <v>33036429.981400002</v>
      </c>
      <c r="T169" s="63">
        <v>0</v>
      </c>
      <c r="U169" s="63">
        <v>126177232.4848</v>
      </c>
      <c r="V169" s="63">
        <v>6399258.9057999998</v>
      </c>
      <c r="W169" s="63">
        <v>4776409.8739</v>
      </c>
      <c r="X169" s="63">
        <f t="shared" si="47"/>
        <v>2388204.93695</v>
      </c>
      <c r="Y169" s="63">
        <f t="shared" si="40"/>
        <v>2388204.93695</v>
      </c>
      <c r="Z169" s="63">
        <v>191978884.42039999</v>
      </c>
      <c r="AA169" s="68">
        <f t="shared" si="37"/>
        <v>359980010.72934997</v>
      </c>
    </row>
    <row r="170" spans="1:27" ht="24.9" customHeight="1">
      <c r="A170" s="179"/>
      <c r="B170" s="181"/>
      <c r="C170" s="59">
        <v>16</v>
      </c>
      <c r="D170" s="63" t="s">
        <v>460</v>
      </c>
      <c r="E170" s="63">
        <v>36301187.452500001</v>
      </c>
      <c r="F170" s="63">
        <v>0</v>
      </c>
      <c r="G170" s="63">
        <v>138646438.83309999</v>
      </c>
      <c r="H170" s="63">
        <v>5629209.1758000003</v>
      </c>
      <c r="I170" s="63">
        <v>5248428.7885999996</v>
      </c>
      <c r="J170" s="63">
        <v>0</v>
      </c>
      <c r="K170" s="63">
        <f t="shared" si="42"/>
        <v>5248428.7885999996</v>
      </c>
      <c r="L170" s="63">
        <v>170734407.75709999</v>
      </c>
      <c r="M170" s="68">
        <f t="shared" si="36"/>
        <v>356559672.00709999</v>
      </c>
      <c r="N170" s="67"/>
      <c r="O170" s="181"/>
      <c r="P170" s="69">
        <v>13</v>
      </c>
      <c r="Q170" s="181"/>
      <c r="R170" s="63" t="s">
        <v>461</v>
      </c>
      <c r="S170" s="63">
        <v>33841562.917900003</v>
      </c>
      <c r="T170" s="63">
        <v>0</v>
      </c>
      <c r="U170" s="63">
        <v>129252305.8436</v>
      </c>
      <c r="V170" s="63">
        <v>6078130.4874999998</v>
      </c>
      <c r="W170" s="63">
        <v>4892816.0628000004</v>
      </c>
      <c r="X170" s="63">
        <f t="shared" si="47"/>
        <v>2446408.0314000002</v>
      </c>
      <c r="Y170" s="63">
        <f t="shared" si="40"/>
        <v>2446408.0314000002</v>
      </c>
      <c r="Z170" s="63">
        <v>182153337.1952</v>
      </c>
      <c r="AA170" s="68">
        <f t="shared" si="37"/>
        <v>353771744.4756</v>
      </c>
    </row>
    <row r="171" spans="1:27" ht="24.9" customHeight="1">
      <c r="A171" s="179"/>
      <c r="B171" s="181"/>
      <c r="C171" s="59">
        <v>17</v>
      </c>
      <c r="D171" s="63" t="s">
        <v>462</v>
      </c>
      <c r="E171" s="63">
        <v>37412063.841899998</v>
      </c>
      <c r="F171" s="63">
        <v>0</v>
      </c>
      <c r="G171" s="63">
        <v>142889249.2252</v>
      </c>
      <c r="H171" s="63">
        <v>6166619.8106000004</v>
      </c>
      <c r="I171" s="63">
        <v>5409039.3920999998</v>
      </c>
      <c r="J171" s="63">
        <v>0</v>
      </c>
      <c r="K171" s="63">
        <f t="shared" si="42"/>
        <v>5409039.3920999998</v>
      </c>
      <c r="L171" s="63">
        <v>187177529.17480001</v>
      </c>
      <c r="M171" s="68">
        <f t="shared" si="36"/>
        <v>379054501.44459999</v>
      </c>
      <c r="N171" s="67"/>
      <c r="O171" s="181"/>
      <c r="P171" s="69">
        <v>14</v>
      </c>
      <c r="Q171" s="181"/>
      <c r="R171" s="63" t="s">
        <v>463</v>
      </c>
      <c r="S171" s="63">
        <v>37471591.670100003</v>
      </c>
      <c r="T171" s="63">
        <v>0</v>
      </c>
      <c r="U171" s="63">
        <v>143116606.01359999</v>
      </c>
      <c r="V171" s="63">
        <v>6280108.2646000003</v>
      </c>
      <c r="W171" s="63">
        <v>5417645.9304999998</v>
      </c>
      <c r="X171" s="63">
        <f t="shared" si="47"/>
        <v>2708822.9652499999</v>
      </c>
      <c r="Y171" s="63">
        <f t="shared" si="40"/>
        <v>2708822.9652499999</v>
      </c>
      <c r="Z171" s="63">
        <v>188333239.2976</v>
      </c>
      <c r="AA171" s="68">
        <f t="shared" si="37"/>
        <v>377910368.21114999</v>
      </c>
    </row>
    <row r="172" spans="1:27" ht="24.9" customHeight="1">
      <c r="A172" s="179"/>
      <c r="B172" s="181"/>
      <c r="C172" s="59">
        <v>18</v>
      </c>
      <c r="D172" s="63" t="s">
        <v>464</v>
      </c>
      <c r="E172" s="63">
        <v>20831055.462699998</v>
      </c>
      <c r="F172" s="63">
        <v>0</v>
      </c>
      <c r="G172" s="63">
        <v>79560803.921800002</v>
      </c>
      <c r="H172" s="63">
        <v>4492307.3202</v>
      </c>
      <c r="I172" s="63">
        <v>3011755.7815999999</v>
      </c>
      <c r="J172" s="63">
        <v>0</v>
      </c>
      <c r="K172" s="63">
        <f t="shared" si="42"/>
        <v>3011755.7815999999</v>
      </c>
      <c r="L172" s="63">
        <v>135948688.90830001</v>
      </c>
      <c r="M172" s="68">
        <f t="shared" si="36"/>
        <v>243844611.3946</v>
      </c>
      <c r="N172" s="67"/>
      <c r="O172" s="181"/>
      <c r="P172" s="69">
        <v>15</v>
      </c>
      <c r="Q172" s="181"/>
      <c r="R172" s="63" t="s">
        <v>465</v>
      </c>
      <c r="S172" s="63">
        <v>44214148.366300002</v>
      </c>
      <c r="T172" s="63">
        <v>0</v>
      </c>
      <c r="U172" s="63">
        <v>168868696.7895</v>
      </c>
      <c r="V172" s="63">
        <v>6457260.6244000001</v>
      </c>
      <c r="W172" s="63">
        <v>6392485.3547</v>
      </c>
      <c r="X172" s="63">
        <f t="shared" si="47"/>
        <v>3196242.67735</v>
      </c>
      <c r="Y172" s="63">
        <f t="shared" si="40"/>
        <v>3196242.67735</v>
      </c>
      <c r="Z172" s="63">
        <v>193753559.5756</v>
      </c>
      <c r="AA172" s="68">
        <f t="shared" si="37"/>
        <v>416489908.03315002</v>
      </c>
    </row>
    <row r="173" spans="1:27" ht="24.9" customHeight="1">
      <c r="A173" s="179"/>
      <c r="B173" s="181"/>
      <c r="C173" s="59">
        <v>19</v>
      </c>
      <c r="D173" s="63" t="s">
        <v>466</v>
      </c>
      <c r="E173" s="63">
        <v>28063483.545299999</v>
      </c>
      <c r="F173" s="63">
        <v>0</v>
      </c>
      <c r="G173" s="63">
        <v>107183878.21080001</v>
      </c>
      <c r="H173" s="63">
        <v>5026513.9424000001</v>
      </c>
      <c r="I173" s="63">
        <v>4057420.8527000002</v>
      </c>
      <c r="J173" s="63">
        <v>0</v>
      </c>
      <c r="K173" s="63">
        <f t="shared" si="42"/>
        <v>4057420.8527000002</v>
      </c>
      <c r="L173" s="63">
        <v>152293777.34</v>
      </c>
      <c r="M173" s="68">
        <f t="shared" si="36"/>
        <v>296625073.89120001</v>
      </c>
      <c r="N173" s="67"/>
      <c r="O173" s="181"/>
      <c r="P173" s="69">
        <v>16</v>
      </c>
      <c r="Q173" s="181"/>
      <c r="R173" s="63" t="s">
        <v>467</v>
      </c>
      <c r="S173" s="63">
        <v>28002244.105599999</v>
      </c>
      <c r="T173" s="63">
        <v>0</v>
      </c>
      <c r="U173" s="63">
        <v>106949984.2026</v>
      </c>
      <c r="V173" s="63">
        <v>6302820.3969000001</v>
      </c>
      <c r="W173" s="63">
        <v>4048566.8492999999</v>
      </c>
      <c r="X173" s="63">
        <f t="shared" si="47"/>
        <v>2024283.4246499999</v>
      </c>
      <c r="Y173" s="63">
        <f t="shared" si="40"/>
        <v>2024283.4246499999</v>
      </c>
      <c r="Z173" s="63">
        <v>189028161.0675</v>
      </c>
      <c r="AA173" s="68">
        <f t="shared" si="37"/>
        <v>332307493.19725001</v>
      </c>
    </row>
    <row r="174" spans="1:27" ht="24.9" customHeight="1">
      <c r="A174" s="179"/>
      <c r="B174" s="181"/>
      <c r="C174" s="59">
        <v>20</v>
      </c>
      <c r="D174" s="63" t="s">
        <v>468</v>
      </c>
      <c r="E174" s="63">
        <v>33210091.648800001</v>
      </c>
      <c r="F174" s="63">
        <v>0</v>
      </c>
      <c r="G174" s="63">
        <v>126840504.7756</v>
      </c>
      <c r="H174" s="63">
        <v>5443637.7614000002</v>
      </c>
      <c r="I174" s="63">
        <v>4801517.8927999996</v>
      </c>
      <c r="J174" s="63">
        <v>0</v>
      </c>
      <c r="K174" s="63">
        <f t="shared" si="42"/>
        <v>4801517.8927999996</v>
      </c>
      <c r="L174" s="63">
        <v>165056490.1647</v>
      </c>
      <c r="M174" s="68">
        <f t="shared" si="36"/>
        <v>335352242.24330002</v>
      </c>
      <c r="N174" s="67"/>
      <c r="O174" s="181"/>
      <c r="P174" s="69">
        <v>17</v>
      </c>
      <c r="Q174" s="181"/>
      <c r="R174" s="63" t="s">
        <v>469</v>
      </c>
      <c r="S174" s="63">
        <v>38007470.760899998</v>
      </c>
      <c r="T174" s="63">
        <v>0</v>
      </c>
      <c r="U174" s="63">
        <v>145163308.4161</v>
      </c>
      <c r="V174" s="63">
        <v>6797147.2869999995</v>
      </c>
      <c r="W174" s="63">
        <v>5495123.3753000004</v>
      </c>
      <c r="X174" s="63">
        <f t="shared" si="47"/>
        <v>2747561.6876500002</v>
      </c>
      <c r="Y174" s="63">
        <f t="shared" si="40"/>
        <v>2747561.6876500002</v>
      </c>
      <c r="Z174" s="63">
        <v>204153051.69420001</v>
      </c>
      <c r="AA174" s="68">
        <f t="shared" si="37"/>
        <v>396868539.84584999</v>
      </c>
    </row>
    <row r="175" spans="1:27" ht="24.9" customHeight="1">
      <c r="A175" s="179"/>
      <c r="B175" s="181"/>
      <c r="C175" s="59">
        <v>21</v>
      </c>
      <c r="D175" s="63" t="s">
        <v>470</v>
      </c>
      <c r="E175" s="63">
        <v>48361829.210299999</v>
      </c>
      <c r="F175" s="63">
        <v>0</v>
      </c>
      <c r="G175" s="63">
        <v>184710084.3251</v>
      </c>
      <c r="H175" s="63">
        <v>9775428.7984999996</v>
      </c>
      <c r="I175" s="63">
        <v>6992157.4061000003</v>
      </c>
      <c r="J175" s="63">
        <v>0</v>
      </c>
      <c r="K175" s="63">
        <f t="shared" si="42"/>
        <v>6992157.4061000003</v>
      </c>
      <c r="L175" s="63">
        <v>297596044.38990003</v>
      </c>
      <c r="M175" s="68">
        <f t="shared" si="36"/>
        <v>547435544.12989998</v>
      </c>
      <c r="N175" s="67"/>
      <c r="O175" s="181"/>
      <c r="P175" s="69">
        <v>18</v>
      </c>
      <c r="Q175" s="181"/>
      <c r="R175" s="63" t="s">
        <v>471</v>
      </c>
      <c r="S175" s="63">
        <v>25673229.879500002</v>
      </c>
      <c r="T175" s="63">
        <v>0</v>
      </c>
      <c r="U175" s="63">
        <v>98054695.891000003</v>
      </c>
      <c r="V175" s="63">
        <v>5191891.4951999998</v>
      </c>
      <c r="W175" s="63">
        <v>3711837.7730999999</v>
      </c>
      <c r="X175" s="63">
        <f t="shared" si="47"/>
        <v>1855918.8865499999</v>
      </c>
      <c r="Y175" s="63">
        <f t="shared" si="40"/>
        <v>1855918.8865499999</v>
      </c>
      <c r="Z175" s="63">
        <v>155037135.14820001</v>
      </c>
      <c r="AA175" s="68">
        <f t="shared" si="37"/>
        <v>285812871.30045003</v>
      </c>
    </row>
    <row r="176" spans="1:27" ht="24.9" customHeight="1">
      <c r="A176" s="179"/>
      <c r="B176" s="181"/>
      <c r="C176" s="59">
        <v>22</v>
      </c>
      <c r="D176" s="63" t="s">
        <v>472</v>
      </c>
      <c r="E176" s="63">
        <v>30199984.168499999</v>
      </c>
      <c r="F176" s="63">
        <v>0</v>
      </c>
      <c r="G176" s="63">
        <v>115343892.3523</v>
      </c>
      <c r="H176" s="63">
        <v>5320237.8267999999</v>
      </c>
      <c r="I176" s="63">
        <v>4366316.2956999997</v>
      </c>
      <c r="J176" s="63">
        <v>0</v>
      </c>
      <c r="K176" s="63">
        <f t="shared" si="42"/>
        <v>4366316.2956999997</v>
      </c>
      <c r="L176" s="63">
        <v>161280829.66330001</v>
      </c>
      <c r="M176" s="68">
        <f t="shared" si="36"/>
        <v>316511260.30659997</v>
      </c>
      <c r="N176" s="67"/>
      <c r="O176" s="181"/>
      <c r="P176" s="69">
        <v>19</v>
      </c>
      <c r="Q176" s="181"/>
      <c r="R176" s="63" t="s">
        <v>473</v>
      </c>
      <c r="S176" s="63">
        <v>29546930.649599999</v>
      </c>
      <c r="T176" s="63">
        <v>0</v>
      </c>
      <c r="U176" s="63">
        <v>112849661.41580001</v>
      </c>
      <c r="V176" s="63">
        <v>5810368.1951000001</v>
      </c>
      <c r="W176" s="63">
        <v>4271897.7620000001</v>
      </c>
      <c r="X176" s="63">
        <f t="shared" si="47"/>
        <v>2135948.8810000001</v>
      </c>
      <c r="Y176" s="63">
        <f t="shared" si="40"/>
        <v>2135948.8810000001</v>
      </c>
      <c r="Z176" s="63">
        <v>173960630.16670001</v>
      </c>
      <c r="AA176" s="68">
        <f t="shared" si="37"/>
        <v>324303539.3082</v>
      </c>
    </row>
    <row r="177" spans="1:27" ht="24.9" customHeight="1">
      <c r="A177" s="179"/>
      <c r="B177" s="181"/>
      <c r="C177" s="59">
        <v>23</v>
      </c>
      <c r="D177" s="63" t="s">
        <v>474</v>
      </c>
      <c r="E177" s="63">
        <v>28122807.450100001</v>
      </c>
      <c r="F177" s="63">
        <v>0</v>
      </c>
      <c r="G177" s="63">
        <v>107410456.14669999</v>
      </c>
      <c r="H177" s="63">
        <v>5175761.8514999999</v>
      </c>
      <c r="I177" s="63">
        <v>4065997.9079</v>
      </c>
      <c r="J177" s="63">
        <v>0</v>
      </c>
      <c r="K177" s="63">
        <f t="shared" si="42"/>
        <v>4065997.9079</v>
      </c>
      <c r="L177" s="63">
        <v>156860306.78909999</v>
      </c>
      <c r="M177" s="68">
        <f t="shared" si="36"/>
        <v>301635330.14529997</v>
      </c>
      <c r="N177" s="67"/>
      <c r="O177" s="181"/>
      <c r="P177" s="69">
        <v>20</v>
      </c>
      <c r="Q177" s="181"/>
      <c r="R177" s="63" t="s">
        <v>475</v>
      </c>
      <c r="S177" s="63">
        <v>34079075.442000002</v>
      </c>
      <c r="T177" s="63">
        <v>0</v>
      </c>
      <c r="U177" s="63">
        <v>130159446.0218</v>
      </c>
      <c r="V177" s="63">
        <v>6081266.3296999997</v>
      </c>
      <c r="W177" s="63">
        <v>4927155.6440000003</v>
      </c>
      <c r="X177" s="63">
        <f t="shared" si="47"/>
        <v>2463577.8220000002</v>
      </c>
      <c r="Y177" s="63">
        <f t="shared" si="40"/>
        <v>2463577.8220000002</v>
      </c>
      <c r="Z177" s="63">
        <v>182249284.37310001</v>
      </c>
      <c r="AA177" s="68">
        <f t="shared" si="37"/>
        <v>355032649.98860002</v>
      </c>
    </row>
    <row r="178" spans="1:27" ht="24.9" customHeight="1">
      <c r="A178" s="179"/>
      <c r="B178" s="181"/>
      <c r="C178" s="59">
        <v>24</v>
      </c>
      <c r="D178" s="63" t="s">
        <v>476</v>
      </c>
      <c r="E178" s="63">
        <v>27450526.495200001</v>
      </c>
      <c r="F178" s="63">
        <v>0</v>
      </c>
      <c r="G178" s="63">
        <v>104842789.16859999</v>
      </c>
      <c r="H178" s="63">
        <v>5098467.8864000002</v>
      </c>
      <c r="I178" s="63">
        <v>3968799.47</v>
      </c>
      <c r="J178" s="63">
        <v>0</v>
      </c>
      <c r="K178" s="63">
        <f t="shared" si="42"/>
        <v>3968799.47</v>
      </c>
      <c r="L178" s="63">
        <v>154495347.90959999</v>
      </c>
      <c r="M178" s="68">
        <f t="shared" si="36"/>
        <v>295855930.92979997</v>
      </c>
      <c r="N178" s="67"/>
      <c r="O178" s="181"/>
      <c r="P178" s="69">
        <v>21</v>
      </c>
      <c r="Q178" s="181"/>
      <c r="R178" s="63" t="s">
        <v>477</v>
      </c>
      <c r="S178" s="63">
        <v>32059225.7555</v>
      </c>
      <c r="T178" s="63">
        <v>0</v>
      </c>
      <c r="U178" s="63">
        <v>122444961.02410001</v>
      </c>
      <c r="V178" s="63">
        <v>6014504.7040999997</v>
      </c>
      <c r="W178" s="63">
        <v>4635125.6034000004</v>
      </c>
      <c r="X178" s="63">
        <f t="shared" si="47"/>
        <v>2317562.8017000002</v>
      </c>
      <c r="Y178" s="63">
        <f t="shared" si="40"/>
        <v>2317562.8017000002</v>
      </c>
      <c r="Z178" s="63">
        <v>180206582.86250001</v>
      </c>
      <c r="AA178" s="68">
        <f t="shared" si="37"/>
        <v>343042837.14789999</v>
      </c>
    </row>
    <row r="179" spans="1:27" ht="24.9" customHeight="1">
      <c r="A179" s="179"/>
      <c r="B179" s="181"/>
      <c r="C179" s="59">
        <v>25</v>
      </c>
      <c r="D179" s="63" t="s">
        <v>478</v>
      </c>
      <c r="E179" s="63">
        <v>31394310.637200002</v>
      </c>
      <c r="F179" s="63">
        <v>0</v>
      </c>
      <c r="G179" s="63">
        <v>119905426.652</v>
      </c>
      <c r="H179" s="63">
        <v>6543909.3444999997</v>
      </c>
      <c r="I179" s="63">
        <v>4538992.1187000005</v>
      </c>
      <c r="J179" s="63">
        <v>0</v>
      </c>
      <c r="K179" s="63">
        <f t="shared" si="42"/>
        <v>4538992.1187000005</v>
      </c>
      <c r="L179" s="63">
        <v>198721434.7333</v>
      </c>
      <c r="M179" s="68">
        <f t="shared" si="36"/>
        <v>361104073.48570001</v>
      </c>
      <c r="N179" s="67"/>
      <c r="O179" s="181"/>
      <c r="P179" s="69">
        <v>22</v>
      </c>
      <c r="Q179" s="181"/>
      <c r="R179" s="63" t="s">
        <v>479</v>
      </c>
      <c r="S179" s="63">
        <v>37898916.900600001</v>
      </c>
      <c r="T179" s="63">
        <v>0</v>
      </c>
      <c r="U179" s="63">
        <v>144748704.72929999</v>
      </c>
      <c r="V179" s="63">
        <v>6688835.7525000004</v>
      </c>
      <c r="W179" s="63">
        <v>5479428.6489000004</v>
      </c>
      <c r="X179" s="63">
        <f t="shared" si="47"/>
        <v>2739714.3244500002</v>
      </c>
      <c r="Y179" s="63">
        <f t="shared" si="40"/>
        <v>2739714.3244500002</v>
      </c>
      <c r="Z179" s="63">
        <v>200839050.0774</v>
      </c>
      <c r="AA179" s="68">
        <f t="shared" si="37"/>
        <v>392915221.78425002</v>
      </c>
    </row>
    <row r="180" spans="1:27" ht="24.9" customHeight="1">
      <c r="A180" s="179"/>
      <c r="B180" s="181"/>
      <c r="C180" s="59">
        <v>26</v>
      </c>
      <c r="D180" s="63" t="s">
        <v>480</v>
      </c>
      <c r="E180" s="63">
        <v>27289474.188999999</v>
      </c>
      <c r="F180" s="63">
        <v>0</v>
      </c>
      <c r="G180" s="63">
        <v>104227676.2679</v>
      </c>
      <c r="H180" s="63">
        <v>4984259.6052000001</v>
      </c>
      <c r="I180" s="63">
        <v>3945514.5137</v>
      </c>
      <c r="J180" s="63">
        <v>0</v>
      </c>
      <c r="K180" s="63">
        <f t="shared" si="42"/>
        <v>3945514.5137</v>
      </c>
      <c r="L180" s="63">
        <v>151000923.88229999</v>
      </c>
      <c r="M180" s="68">
        <f t="shared" si="36"/>
        <v>291447848.45810002</v>
      </c>
      <c r="N180" s="67"/>
      <c r="O180" s="181"/>
      <c r="P180" s="69">
        <v>23</v>
      </c>
      <c r="Q180" s="181"/>
      <c r="R180" s="63" t="s">
        <v>481</v>
      </c>
      <c r="S180" s="63">
        <v>27716429.5955</v>
      </c>
      <c r="T180" s="63">
        <v>0</v>
      </c>
      <c r="U180" s="63">
        <v>105858362.5016</v>
      </c>
      <c r="V180" s="63">
        <v>6474939.5027999999</v>
      </c>
      <c r="W180" s="63">
        <v>4007243.7629999998</v>
      </c>
      <c r="X180" s="63">
        <f t="shared" si="47"/>
        <v>2003621.8814999999</v>
      </c>
      <c r="Y180" s="63">
        <f t="shared" si="40"/>
        <v>2003621.8814999999</v>
      </c>
      <c r="Z180" s="63">
        <v>194294479.17230001</v>
      </c>
      <c r="AA180" s="68">
        <f t="shared" si="37"/>
        <v>336347832.65369999</v>
      </c>
    </row>
    <row r="181" spans="1:27" ht="24.9" customHeight="1">
      <c r="A181" s="179"/>
      <c r="B181" s="182"/>
      <c r="C181" s="59">
        <v>27</v>
      </c>
      <c r="D181" s="63" t="s">
        <v>482</v>
      </c>
      <c r="E181" s="63">
        <v>26467127.9725</v>
      </c>
      <c r="F181" s="63">
        <v>0</v>
      </c>
      <c r="G181" s="63">
        <v>101086859.6055</v>
      </c>
      <c r="H181" s="63">
        <v>5012868.4841999998</v>
      </c>
      <c r="I181" s="63">
        <v>3826619.6274000001</v>
      </c>
      <c r="J181" s="63">
        <v>0</v>
      </c>
      <c r="K181" s="63">
        <f t="shared" si="42"/>
        <v>3826619.6274000001</v>
      </c>
      <c r="L181" s="63">
        <v>151876268.06259999</v>
      </c>
      <c r="M181" s="68">
        <f t="shared" si="36"/>
        <v>288269743.75220001</v>
      </c>
      <c r="N181" s="67"/>
      <c r="O181" s="181"/>
      <c r="P181" s="69">
        <v>24</v>
      </c>
      <c r="Q181" s="181"/>
      <c r="R181" s="63" t="s">
        <v>483</v>
      </c>
      <c r="S181" s="63">
        <v>22556774.3347</v>
      </c>
      <c r="T181" s="63">
        <v>0</v>
      </c>
      <c r="U181" s="63">
        <v>86151904.456300005</v>
      </c>
      <c r="V181" s="63">
        <v>4963440.8475000001</v>
      </c>
      <c r="W181" s="63">
        <v>3261260.3637000001</v>
      </c>
      <c r="X181" s="63">
        <f t="shared" si="47"/>
        <v>1630630.1818500001</v>
      </c>
      <c r="Y181" s="63">
        <f t="shared" si="40"/>
        <v>1630630.1818500001</v>
      </c>
      <c r="Z181" s="63">
        <v>148047244.1895</v>
      </c>
      <c r="AA181" s="68">
        <f t="shared" si="37"/>
        <v>263349994.00985</v>
      </c>
    </row>
    <row r="182" spans="1:27" ht="24.9" customHeight="1">
      <c r="A182" s="59"/>
      <c r="B182" s="172" t="s">
        <v>484</v>
      </c>
      <c r="C182" s="173"/>
      <c r="D182" s="64"/>
      <c r="E182" s="64">
        <f>SUM(E155:E181)</f>
        <v>817675838.94239998</v>
      </c>
      <c r="F182" s="64">
        <f t="shared" ref="F182:M182" si="48">SUM(F155:F181)</f>
        <v>0</v>
      </c>
      <c r="G182" s="64">
        <f t="shared" si="48"/>
        <v>3122978920.1110001</v>
      </c>
      <c r="H182" s="64">
        <f t="shared" si="48"/>
        <v>151124757.3096</v>
      </c>
      <c r="I182" s="64">
        <f t="shared" si="48"/>
        <v>118219642.7721</v>
      </c>
      <c r="J182" s="64">
        <f t="shared" si="48"/>
        <v>0</v>
      </c>
      <c r="K182" s="64">
        <f t="shared" si="48"/>
        <v>118219642.7721</v>
      </c>
      <c r="L182" s="64">
        <f t="shared" si="48"/>
        <v>4583396604.8527002</v>
      </c>
      <c r="M182" s="64">
        <f t="shared" si="48"/>
        <v>8793395763.9878006</v>
      </c>
      <c r="N182" s="67"/>
      <c r="O182" s="182"/>
      <c r="P182" s="69">
        <v>25</v>
      </c>
      <c r="Q182" s="182"/>
      <c r="R182" s="63" t="s">
        <v>485</v>
      </c>
      <c r="S182" s="63">
        <v>25143826.486299999</v>
      </c>
      <c r="T182" s="63">
        <v>0</v>
      </c>
      <c r="U182" s="63">
        <v>96032726.354399994</v>
      </c>
      <c r="V182" s="63">
        <v>4943432.8109999998</v>
      </c>
      <c r="W182" s="63">
        <v>3635296.5852000001</v>
      </c>
      <c r="X182" s="63">
        <f t="shared" si="47"/>
        <v>1817648.2926</v>
      </c>
      <c r="Y182" s="63">
        <f t="shared" si="40"/>
        <v>1817648.2926</v>
      </c>
      <c r="Z182" s="63">
        <v>147435059.4788</v>
      </c>
      <c r="AA182" s="68">
        <f t="shared" si="37"/>
        <v>275372693.42309999</v>
      </c>
    </row>
    <row r="183" spans="1:27" ht="24.9" customHeight="1">
      <c r="A183" s="179">
        <v>9</v>
      </c>
      <c r="B183" s="180" t="s">
        <v>486</v>
      </c>
      <c r="C183" s="59">
        <v>1</v>
      </c>
      <c r="D183" s="63" t="s">
        <v>487</v>
      </c>
      <c r="E183" s="63">
        <v>28058670.891800001</v>
      </c>
      <c r="F183" s="63">
        <v>0</v>
      </c>
      <c r="G183" s="63">
        <v>107165497.06900001</v>
      </c>
      <c r="H183" s="63">
        <v>5712548.9862000002</v>
      </c>
      <c r="I183" s="63">
        <v>4056725.0389</v>
      </c>
      <c r="J183" s="63">
        <f t="shared" ref="J183:J226" si="49">I183/2</f>
        <v>2028362.51945</v>
      </c>
      <c r="K183" s="63">
        <f t="shared" si="42"/>
        <v>2028362.51945</v>
      </c>
      <c r="L183" s="63">
        <v>158064578.1268</v>
      </c>
      <c r="M183" s="68">
        <f t="shared" si="36"/>
        <v>301029657.59324998</v>
      </c>
      <c r="N183" s="67"/>
      <c r="O183" s="59"/>
      <c r="P183" s="172" t="s">
        <v>488</v>
      </c>
      <c r="Q183" s="174"/>
      <c r="R183" s="64"/>
      <c r="S183" s="64">
        <f>SUM(S158:S182)</f>
        <v>768136034.73650002</v>
      </c>
      <c r="T183" s="63">
        <v>0</v>
      </c>
      <c r="U183" s="64">
        <f>SUM(U158:U182)</f>
        <v>2933769753.2564998</v>
      </c>
      <c r="V183" s="64">
        <f t="shared" ref="V183" si="50">SUM(V158:V182)</f>
        <v>145237606.19670001</v>
      </c>
      <c r="W183" s="64">
        <f t="shared" ref="W183:AA183" si="51">SUM(W158:W182)</f>
        <v>111057173.6399</v>
      </c>
      <c r="X183" s="64">
        <f t="shared" si="51"/>
        <v>55528586.819949999</v>
      </c>
      <c r="Y183" s="64">
        <f t="shared" si="40"/>
        <v>55528586.819949999</v>
      </c>
      <c r="Z183" s="64">
        <f t="shared" si="51"/>
        <v>4348354900.5978003</v>
      </c>
      <c r="AA183" s="64">
        <f t="shared" si="51"/>
        <v>8251026881.6074495</v>
      </c>
    </row>
    <row r="184" spans="1:27" ht="24.9" customHeight="1">
      <c r="A184" s="179"/>
      <c r="B184" s="181"/>
      <c r="C184" s="59">
        <v>2</v>
      </c>
      <c r="D184" s="63" t="s">
        <v>489</v>
      </c>
      <c r="E184" s="63">
        <v>35269408.918899998</v>
      </c>
      <c r="F184" s="63">
        <v>0</v>
      </c>
      <c r="G184" s="63">
        <v>134705729.74380001</v>
      </c>
      <c r="H184" s="63">
        <v>5784389.3126999997</v>
      </c>
      <c r="I184" s="63">
        <v>5099254.1599000003</v>
      </c>
      <c r="J184" s="63">
        <f t="shared" si="49"/>
        <v>2549627.0799500002</v>
      </c>
      <c r="K184" s="63">
        <f t="shared" si="42"/>
        <v>2549627.0799500002</v>
      </c>
      <c r="L184" s="63">
        <v>160262672.3493</v>
      </c>
      <c r="M184" s="68">
        <f t="shared" si="36"/>
        <v>338571827.40464997</v>
      </c>
      <c r="N184" s="67"/>
      <c r="O184" s="180">
        <v>27</v>
      </c>
      <c r="P184" s="69">
        <v>1</v>
      </c>
      <c r="Q184" s="180" t="s">
        <v>116</v>
      </c>
      <c r="R184" s="63" t="s">
        <v>490</v>
      </c>
      <c r="S184" s="63">
        <v>28229344.859299999</v>
      </c>
      <c r="T184" s="63">
        <v>0</v>
      </c>
      <c r="U184" s="63">
        <v>107817358.32889999</v>
      </c>
      <c r="V184" s="63">
        <v>7748058.3808000004</v>
      </c>
      <c r="W184" s="63">
        <v>4081401.0956999999</v>
      </c>
      <c r="X184" s="63">
        <v>0</v>
      </c>
      <c r="Y184" s="63">
        <f t="shared" si="40"/>
        <v>4081401.0956999999</v>
      </c>
      <c r="Z184" s="63">
        <v>180285949.86860001</v>
      </c>
      <c r="AA184" s="68">
        <f t="shared" si="37"/>
        <v>328162112.53329998</v>
      </c>
    </row>
    <row r="185" spans="1:27" ht="24.9" customHeight="1">
      <c r="A185" s="179"/>
      <c r="B185" s="181"/>
      <c r="C185" s="59">
        <v>3</v>
      </c>
      <c r="D185" s="63" t="s">
        <v>491</v>
      </c>
      <c r="E185" s="63">
        <v>33763210.102300003</v>
      </c>
      <c r="F185" s="63">
        <v>0</v>
      </c>
      <c r="G185" s="63">
        <v>128953050.1002</v>
      </c>
      <c r="H185" s="63">
        <v>7150866.6288000001</v>
      </c>
      <c r="I185" s="63">
        <v>4881487.8060999997</v>
      </c>
      <c r="J185" s="63">
        <f t="shared" si="49"/>
        <v>2440743.9030499998</v>
      </c>
      <c r="K185" s="63">
        <f t="shared" si="42"/>
        <v>2440743.9030499998</v>
      </c>
      <c r="L185" s="63">
        <v>202072697.99219999</v>
      </c>
      <c r="M185" s="68">
        <f t="shared" si="36"/>
        <v>374380568.72654998</v>
      </c>
      <c r="N185" s="67"/>
      <c r="O185" s="181"/>
      <c r="P185" s="69">
        <v>2</v>
      </c>
      <c r="Q185" s="181"/>
      <c r="R185" s="63" t="s">
        <v>492</v>
      </c>
      <c r="S185" s="63">
        <v>29142479.1686</v>
      </c>
      <c r="T185" s="63">
        <v>0</v>
      </c>
      <c r="U185" s="63">
        <v>111304925.2393</v>
      </c>
      <c r="V185" s="63">
        <v>8304204.5365000004</v>
      </c>
      <c r="W185" s="63">
        <v>4213422.1322999997</v>
      </c>
      <c r="X185" s="63">
        <v>0</v>
      </c>
      <c r="Y185" s="63">
        <f t="shared" si="40"/>
        <v>4213422.1322999997</v>
      </c>
      <c r="Z185" s="63">
        <v>197302320.9104</v>
      </c>
      <c r="AA185" s="68">
        <f t="shared" si="37"/>
        <v>350267351.98710001</v>
      </c>
    </row>
    <row r="186" spans="1:27" ht="24.9" customHeight="1">
      <c r="A186" s="179"/>
      <c r="B186" s="181"/>
      <c r="C186" s="59">
        <v>4</v>
      </c>
      <c r="D186" s="63" t="s">
        <v>493</v>
      </c>
      <c r="E186" s="63">
        <v>21784614.377900001</v>
      </c>
      <c r="F186" s="63">
        <v>0</v>
      </c>
      <c r="G186" s="63">
        <v>83202765.991999999</v>
      </c>
      <c r="H186" s="63">
        <v>4435295.4694999997</v>
      </c>
      <c r="I186" s="63">
        <v>3149621.4111000001</v>
      </c>
      <c r="J186" s="63">
        <f t="shared" si="49"/>
        <v>1574810.7055500001</v>
      </c>
      <c r="K186" s="63">
        <f t="shared" si="42"/>
        <v>1574810.7055500001</v>
      </c>
      <c r="L186" s="63">
        <v>118984527.8008</v>
      </c>
      <c r="M186" s="68">
        <f t="shared" si="36"/>
        <v>229982014.34575</v>
      </c>
      <c r="N186" s="67"/>
      <c r="O186" s="181"/>
      <c r="P186" s="69">
        <v>3</v>
      </c>
      <c r="Q186" s="181"/>
      <c r="R186" s="63" t="s">
        <v>494</v>
      </c>
      <c r="S186" s="63">
        <v>44792955.229999997</v>
      </c>
      <c r="T186" s="63">
        <v>0</v>
      </c>
      <c r="U186" s="63">
        <v>171079354.78870001</v>
      </c>
      <c r="V186" s="63">
        <v>11443307.540100001</v>
      </c>
      <c r="W186" s="63">
        <v>6476169.3005999997</v>
      </c>
      <c r="X186" s="63">
        <v>0</v>
      </c>
      <c r="Y186" s="63">
        <f t="shared" si="40"/>
        <v>6476169.3005999997</v>
      </c>
      <c r="Z186" s="63">
        <v>293349269.89859998</v>
      </c>
      <c r="AA186" s="68">
        <f t="shared" si="37"/>
        <v>527141056.75800002</v>
      </c>
    </row>
    <row r="187" spans="1:27" ht="24.9" customHeight="1">
      <c r="A187" s="179"/>
      <c r="B187" s="181"/>
      <c r="C187" s="59">
        <v>5</v>
      </c>
      <c r="D187" s="63" t="s">
        <v>495</v>
      </c>
      <c r="E187" s="63">
        <v>26023281.4976</v>
      </c>
      <c r="F187" s="63">
        <v>0</v>
      </c>
      <c r="G187" s="63">
        <v>99391660.702600002</v>
      </c>
      <c r="H187" s="63">
        <v>5269668.0866</v>
      </c>
      <c r="I187" s="63">
        <v>3762448.2659999998</v>
      </c>
      <c r="J187" s="63">
        <f t="shared" si="49"/>
        <v>1881224.1329999999</v>
      </c>
      <c r="K187" s="63">
        <f t="shared" si="42"/>
        <v>1881224.1329999999</v>
      </c>
      <c r="L187" s="63">
        <v>144513777.43200001</v>
      </c>
      <c r="M187" s="68">
        <f t="shared" si="36"/>
        <v>277079611.85180002</v>
      </c>
      <c r="N187" s="67"/>
      <c r="O187" s="181"/>
      <c r="P187" s="69">
        <v>4</v>
      </c>
      <c r="Q187" s="181"/>
      <c r="R187" s="63" t="s">
        <v>496</v>
      </c>
      <c r="S187" s="63">
        <v>29451744.0911</v>
      </c>
      <c r="T187" s="63">
        <v>0</v>
      </c>
      <c r="U187" s="63">
        <v>112486111.94859999</v>
      </c>
      <c r="V187" s="63">
        <v>7526470.2282999996</v>
      </c>
      <c r="W187" s="63">
        <v>4258135.6812000005</v>
      </c>
      <c r="X187" s="63">
        <v>0</v>
      </c>
      <c r="Y187" s="63">
        <f t="shared" si="40"/>
        <v>4258135.6812000005</v>
      </c>
      <c r="Z187" s="63">
        <v>173506030.27000001</v>
      </c>
      <c r="AA187" s="68">
        <f t="shared" si="37"/>
        <v>327228492.21920002</v>
      </c>
    </row>
    <row r="188" spans="1:27" ht="24.9" customHeight="1">
      <c r="A188" s="179"/>
      <c r="B188" s="181"/>
      <c r="C188" s="59">
        <v>6</v>
      </c>
      <c r="D188" s="63" t="s">
        <v>497</v>
      </c>
      <c r="E188" s="63">
        <v>29937855.115699999</v>
      </c>
      <c r="F188" s="63">
        <v>0</v>
      </c>
      <c r="G188" s="63">
        <v>114342733.37540001</v>
      </c>
      <c r="H188" s="63">
        <v>5989559.7407</v>
      </c>
      <c r="I188" s="63">
        <v>4328417.6547999997</v>
      </c>
      <c r="J188" s="63">
        <f t="shared" si="49"/>
        <v>2164208.8273999998</v>
      </c>
      <c r="K188" s="63">
        <f t="shared" si="42"/>
        <v>2164208.8273999998</v>
      </c>
      <c r="L188" s="63">
        <v>166540259.803</v>
      </c>
      <c r="M188" s="68">
        <f t="shared" si="36"/>
        <v>318974616.86220002</v>
      </c>
      <c r="N188" s="67"/>
      <c r="O188" s="181"/>
      <c r="P188" s="69">
        <v>5</v>
      </c>
      <c r="Q188" s="181"/>
      <c r="R188" s="63" t="s">
        <v>498</v>
      </c>
      <c r="S188" s="63">
        <v>26394024.677299999</v>
      </c>
      <c r="T188" s="63">
        <v>0</v>
      </c>
      <c r="U188" s="63">
        <v>100807653.5446</v>
      </c>
      <c r="V188" s="63">
        <v>7379040.1986999996</v>
      </c>
      <c r="W188" s="63">
        <v>3816050.3465999998</v>
      </c>
      <c r="X188" s="63">
        <v>0</v>
      </c>
      <c r="Y188" s="63">
        <f t="shared" si="40"/>
        <v>3816050.3465999998</v>
      </c>
      <c r="Z188" s="63">
        <v>168995122.37329999</v>
      </c>
      <c r="AA188" s="68">
        <f t="shared" si="37"/>
        <v>307391891.14050001</v>
      </c>
    </row>
    <row r="189" spans="1:27" ht="24.9" customHeight="1">
      <c r="A189" s="179"/>
      <c r="B189" s="181"/>
      <c r="C189" s="59">
        <v>7</v>
      </c>
      <c r="D189" s="63" t="s">
        <v>499</v>
      </c>
      <c r="E189" s="63">
        <v>34322172.254100002</v>
      </c>
      <c r="F189" s="63">
        <v>0</v>
      </c>
      <c r="G189" s="63">
        <v>131087914.473</v>
      </c>
      <c r="H189" s="63">
        <v>6182232.2468999997</v>
      </c>
      <c r="I189" s="63">
        <v>4962302.6018000003</v>
      </c>
      <c r="J189" s="63">
        <f t="shared" si="49"/>
        <v>2481151.3009000001</v>
      </c>
      <c r="K189" s="63">
        <f t="shared" si="42"/>
        <v>2481151.3009000001</v>
      </c>
      <c r="L189" s="63">
        <v>172435449.08419999</v>
      </c>
      <c r="M189" s="68">
        <f t="shared" si="36"/>
        <v>346508919.35909998</v>
      </c>
      <c r="N189" s="67"/>
      <c r="O189" s="181"/>
      <c r="P189" s="69">
        <v>6</v>
      </c>
      <c r="Q189" s="181"/>
      <c r="R189" s="63" t="s">
        <v>500</v>
      </c>
      <c r="S189" s="63">
        <v>20077269.201699998</v>
      </c>
      <c r="T189" s="63">
        <v>0</v>
      </c>
      <c r="U189" s="63">
        <v>76681840.778699994</v>
      </c>
      <c r="V189" s="63">
        <v>6087277.7311000004</v>
      </c>
      <c r="W189" s="63">
        <v>2902773.2995000002</v>
      </c>
      <c r="X189" s="63">
        <v>0</v>
      </c>
      <c r="Y189" s="63">
        <f t="shared" si="40"/>
        <v>2902773.2995000002</v>
      </c>
      <c r="Z189" s="63">
        <v>129471142.5325</v>
      </c>
      <c r="AA189" s="68">
        <f t="shared" si="37"/>
        <v>235220303.54350001</v>
      </c>
    </row>
    <row r="190" spans="1:27" ht="24.9" customHeight="1">
      <c r="A190" s="179"/>
      <c r="B190" s="181"/>
      <c r="C190" s="59">
        <v>8</v>
      </c>
      <c r="D190" s="63" t="s">
        <v>501</v>
      </c>
      <c r="E190" s="63">
        <v>27188443.982000001</v>
      </c>
      <c r="F190" s="63">
        <v>0</v>
      </c>
      <c r="G190" s="63">
        <v>103841807.94239999</v>
      </c>
      <c r="H190" s="63">
        <v>6105551.8162000002</v>
      </c>
      <c r="I190" s="63">
        <v>3930907.5578000001</v>
      </c>
      <c r="J190" s="63">
        <f t="shared" si="49"/>
        <v>1965453.7789</v>
      </c>
      <c r="K190" s="63">
        <f t="shared" si="42"/>
        <v>1965453.7789</v>
      </c>
      <c r="L190" s="63">
        <v>170089262.4786</v>
      </c>
      <c r="M190" s="68">
        <f t="shared" si="36"/>
        <v>309190519.99809998</v>
      </c>
      <c r="N190" s="67"/>
      <c r="O190" s="181"/>
      <c r="P190" s="69">
        <v>7</v>
      </c>
      <c r="Q190" s="181"/>
      <c r="R190" s="63" t="s">
        <v>502</v>
      </c>
      <c r="S190" s="63">
        <v>19558808.103599999</v>
      </c>
      <c r="T190" s="63">
        <v>0</v>
      </c>
      <c r="U190" s="63">
        <v>74701663.545599997</v>
      </c>
      <c r="V190" s="63">
        <v>6141302.8382999999</v>
      </c>
      <c r="W190" s="63">
        <v>2827814.1494999998</v>
      </c>
      <c r="X190" s="63">
        <v>0</v>
      </c>
      <c r="Y190" s="63">
        <f t="shared" si="40"/>
        <v>2827814.1494999998</v>
      </c>
      <c r="Z190" s="63">
        <v>131124145.54180001</v>
      </c>
      <c r="AA190" s="68">
        <f t="shared" si="37"/>
        <v>234353734.17879999</v>
      </c>
    </row>
    <row r="191" spans="1:27" ht="24.9" customHeight="1">
      <c r="A191" s="179"/>
      <c r="B191" s="181"/>
      <c r="C191" s="59">
        <v>9</v>
      </c>
      <c r="D191" s="63" t="s">
        <v>503</v>
      </c>
      <c r="E191" s="63">
        <v>28979530.030200001</v>
      </c>
      <c r="F191" s="63">
        <v>0</v>
      </c>
      <c r="G191" s="63">
        <v>110682567.69840001</v>
      </c>
      <c r="H191" s="63">
        <v>6244596.8764000004</v>
      </c>
      <c r="I191" s="63">
        <v>4189862.9317999999</v>
      </c>
      <c r="J191" s="63">
        <f t="shared" si="49"/>
        <v>2094931.4659</v>
      </c>
      <c r="K191" s="63">
        <f t="shared" si="42"/>
        <v>2094931.4659</v>
      </c>
      <c r="L191" s="63">
        <v>174343615.965</v>
      </c>
      <c r="M191" s="68">
        <f t="shared" si="36"/>
        <v>322345242.0359</v>
      </c>
      <c r="N191" s="67"/>
      <c r="O191" s="181"/>
      <c r="P191" s="69">
        <v>8</v>
      </c>
      <c r="Q191" s="181"/>
      <c r="R191" s="63" t="s">
        <v>504</v>
      </c>
      <c r="S191" s="63">
        <v>43918474.717699997</v>
      </c>
      <c r="T191" s="63">
        <v>0</v>
      </c>
      <c r="U191" s="63">
        <v>167739419.72420001</v>
      </c>
      <c r="V191" s="63">
        <v>11423674.441199999</v>
      </c>
      <c r="W191" s="63">
        <v>6349736.8332000002</v>
      </c>
      <c r="X191" s="63">
        <v>0</v>
      </c>
      <c r="Y191" s="63">
        <f t="shared" si="40"/>
        <v>6349736.8332000002</v>
      </c>
      <c r="Z191" s="63">
        <v>292748557.13300002</v>
      </c>
      <c r="AA191" s="68">
        <f t="shared" si="37"/>
        <v>522179862.84930003</v>
      </c>
    </row>
    <row r="192" spans="1:27" ht="24.9" customHeight="1">
      <c r="A192" s="179"/>
      <c r="B192" s="181"/>
      <c r="C192" s="59">
        <v>10</v>
      </c>
      <c r="D192" s="63" t="s">
        <v>505</v>
      </c>
      <c r="E192" s="63">
        <v>22692101.385400001</v>
      </c>
      <c r="F192" s="63">
        <v>0</v>
      </c>
      <c r="G192" s="63">
        <v>86668763.958299994</v>
      </c>
      <c r="H192" s="63">
        <v>4978511.9571000002</v>
      </c>
      <c r="I192" s="63">
        <v>3280825.9602999999</v>
      </c>
      <c r="J192" s="63">
        <f t="shared" si="49"/>
        <v>1640412.98015</v>
      </c>
      <c r="K192" s="63">
        <f t="shared" si="42"/>
        <v>1640412.98015</v>
      </c>
      <c r="L192" s="63">
        <v>135605290.55140001</v>
      </c>
      <c r="M192" s="68">
        <f t="shared" si="36"/>
        <v>251585080.83234999</v>
      </c>
      <c r="N192" s="67"/>
      <c r="O192" s="181"/>
      <c r="P192" s="69">
        <v>9</v>
      </c>
      <c r="Q192" s="181"/>
      <c r="R192" s="63" t="s">
        <v>506</v>
      </c>
      <c r="S192" s="63">
        <v>26136953.627799999</v>
      </c>
      <c r="T192" s="63">
        <v>0</v>
      </c>
      <c r="U192" s="63">
        <v>99825812.783099994</v>
      </c>
      <c r="V192" s="63">
        <v>6712628.2879999997</v>
      </c>
      <c r="W192" s="63">
        <v>3778882.9923</v>
      </c>
      <c r="X192" s="63">
        <v>0</v>
      </c>
      <c r="Y192" s="63">
        <f t="shared" si="40"/>
        <v>3778882.9923</v>
      </c>
      <c r="Z192" s="63">
        <v>148604956.54589999</v>
      </c>
      <c r="AA192" s="68">
        <f t="shared" si="37"/>
        <v>285059234.23710001</v>
      </c>
    </row>
    <row r="193" spans="1:27" ht="24.9" customHeight="1">
      <c r="A193" s="179"/>
      <c r="B193" s="181"/>
      <c r="C193" s="59">
        <v>11</v>
      </c>
      <c r="D193" s="63" t="s">
        <v>507</v>
      </c>
      <c r="E193" s="63">
        <v>30963052.371100001</v>
      </c>
      <c r="F193" s="63">
        <v>0</v>
      </c>
      <c r="G193" s="63">
        <v>118258306.3505</v>
      </c>
      <c r="H193" s="63">
        <v>5912299.8607999999</v>
      </c>
      <c r="I193" s="63">
        <v>4476640.7615999999</v>
      </c>
      <c r="J193" s="63">
        <f t="shared" si="49"/>
        <v>2238320.3807999999</v>
      </c>
      <c r="K193" s="63">
        <f t="shared" si="42"/>
        <v>2238320.3807999999</v>
      </c>
      <c r="L193" s="63">
        <v>164176343.82749999</v>
      </c>
      <c r="M193" s="68">
        <f t="shared" si="36"/>
        <v>321548322.79070002</v>
      </c>
      <c r="N193" s="67"/>
      <c r="O193" s="181"/>
      <c r="P193" s="69">
        <v>10</v>
      </c>
      <c r="Q193" s="181"/>
      <c r="R193" s="63" t="s">
        <v>508</v>
      </c>
      <c r="S193" s="63">
        <v>32655567.858199999</v>
      </c>
      <c r="T193" s="63">
        <v>0</v>
      </c>
      <c r="U193" s="63">
        <v>124722591.9956</v>
      </c>
      <c r="V193" s="63">
        <v>8691162.9170999993</v>
      </c>
      <c r="W193" s="63">
        <v>4721344.7955999998</v>
      </c>
      <c r="X193" s="63">
        <v>0</v>
      </c>
      <c r="Y193" s="63">
        <f t="shared" si="40"/>
        <v>4721344.7955999998</v>
      </c>
      <c r="Z193" s="63">
        <v>209142063.60049999</v>
      </c>
      <c r="AA193" s="68">
        <f t="shared" si="37"/>
        <v>379932731.167</v>
      </c>
    </row>
    <row r="194" spans="1:27" ht="24.9" customHeight="1">
      <c r="A194" s="179"/>
      <c r="B194" s="181"/>
      <c r="C194" s="59">
        <v>12</v>
      </c>
      <c r="D194" s="63" t="s">
        <v>509</v>
      </c>
      <c r="E194" s="63">
        <v>26720489.329799999</v>
      </c>
      <c r="F194" s="63">
        <v>0</v>
      </c>
      <c r="G194" s="63">
        <v>102054531.8054</v>
      </c>
      <c r="H194" s="63">
        <v>5320818.6717999997</v>
      </c>
      <c r="I194" s="63">
        <v>3863250.6340999999</v>
      </c>
      <c r="J194" s="63">
        <f t="shared" si="49"/>
        <v>1931625.31705</v>
      </c>
      <c r="K194" s="63">
        <f t="shared" si="42"/>
        <v>1931625.31705</v>
      </c>
      <c r="L194" s="63">
        <v>146078828.86160001</v>
      </c>
      <c r="M194" s="68">
        <f t="shared" si="36"/>
        <v>282106293.98565</v>
      </c>
      <c r="N194" s="67"/>
      <c r="O194" s="181"/>
      <c r="P194" s="69">
        <v>11</v>
      </c>
      <c r="Q194" s="181"/>
      <c r="R194" s="63" t="s">
        <v>510</v>
      </c>
      <c r="S194" s="63">
        <v>25193784.892900001</v>
      </c>
      <c r="T194" s="63">
        <v>0</v>
      </c>
      <c r="U194" s="63">
        <v>96223534.304299995</v>
      </c>
      <c r="V194" s="63">
        <v>7210681.8311000001</v>
      </c>
      <c r="W194" s="63">
        <v>3642519.5759000001</v>
      </c>
      <c r="X194" s="63">
        <v>0</v>
      </c>
      <c r="Y194" s="63">
        <f t="shared" si="40"/>
        <v>3642519.5759000001</v>
      </c>
      <c r="Z194" s="63">
        <v>163843871.3549</v>
      </c>
      <c r="AA194" s="68">
        <f t="shared" si="37"/>
        <v>296114391.95910001</v>
      </c>
    </row>
    <row r="195" spans="1:27" ht="24.9" customHeight="1">
      <c r="A195" s="179"/>
      <c r="B195" s="181"/>
      <c r="C195" s="59">
        <v>13</v>
      </c>
      <c r="D195" s="63" t="s">
        <v>511</v>
      </c>
      <c r="E195" s="63">
        <v>29450016.671100002</v>
      </c>
      <c r="F195" s="63">
        <v>0</v>
      </c>
      <c r="G195" s="63">
        <v>112479514.351</v>
      </c>
      <c r="H195" s="63">
        <v>6026610.3978000004</v>
      </c>
      <c r="I195" s="63">
        <v>4257885.9305999996</v>
      </c>
      <c r="J195" s="63">
        <f t="shared" si="49"/>
        <v>2128942.9652999998</v>
      </c>
      <c r="K195" s="63">
        <f t="shared" si="42"/>
        <v>2128942.9652999998</v>
      </c>
      <c r="L195" s="63">
        <v>167673896.56709999</v>
      </c>
      <c r="M195" s="68">
        <f t="shared" si="36"/>
        <v>317758980.95230001</v>
      </c>
      <c r="N195" s="67"/>
      <c r="O195" s="181"/>
      <c r="P195" s="69">
        <v>12</v>
      </c>
      <c r="Q195" s="181"/>
      <c r="R195" s="63" t="s">
        <v>512</v>
      </c>
      <c r="S195" s="63">
        <v>22761482.5984</v>
      </c>
      <c r="T195" s="63">
        <v>0</v>
      </c>
      <c r="U195" s="63">
        <v>86933754.135800004</v>
      </c>
      <c r="V195" s="63">
        <v>6809646.2460000003</v>
      </c>
      <c r="W195" s="63">
        <v>3290857.1020999998</v>
      </c>
      <c r="X195" s="63">
        <v>0</v>
      </c>
      <c r="Y195" s="63">
        <f t="shared" si="40"/>
        <v>3290857.1020999998</v>
      </c>
      <c r="Z195" s="63">
        <v>151573409.26859999</v>
      </c>
      <c r="AA195" s="68">
        <f t="shared" si="37"/>
        <v>271369149.35089999</v>
      </c>
    </row>
    <row r="196" spans="1:27" ht="24.9" customHeight="1">
      <c r="A196" s="179"/>
      <c r="B196" s="181"/>
      <c r="C196" s="59">
        <v>14</v>
      </c>
      <c r="D196" s="63" t="s">
        <v>513</v>
      </c>
      <c r="E196" s="63">
        <v>27881403.313299999</v>
      </c>
      <c r="F196" s="63">
        <v>0</v>
      </c>
      <c r="G196" s="63">
        <v>106488452.5916</v>
      </c>
      <c r="H196" s="63">
        <v>5886429.1628</v>
      </c>
      <c r="I196" s="63">
        <v>4031095.6771</v>
      </c>
      <c r="J196" s="63">
        <f t="shared" si="49"/>
        <v>2015547.83855</v>
      </c>
      <c r="K196" s="63">
        <f t="shared" si="42"/>
        <v>2015547.83855</v>
      </c>
      <c r="L196" s="63">
        <v>163384779.61039999</v>
      </c>
      <c r="M196" s="68">
        <f t="shared" si="36"/>
        <v>305656612.51665002</v>
      </c>
      <c r="N196" s="67"/>
      <c r="O196" s="181"/>
      <c r="P196" s="69">
        <v>13</v>
      </c>
      <c r="Q196" s="181"/>
      <c r="R196" s="63" t="s">
        <v>514</v>
      </c>
      <c r="S196" s="63">
        <v>20525348.562600002</v>
      </c>
      <c r="T196" s="63">
        <v>0</v>
      </c>
      <c r="U196" s="63">
        <v>78393206.495900005</v>
      </c>
      <c r="V196" s="63">
        <v>6229049.6106000002</v>
      </c>
      <c r="W196" s="63">
        <v>2967556.6518000001</v>
      </c>
      <c r="X196" s="63">
        <v>0</v>
      </c>
      <c r="Y196" s="63">
        <f t="shared" si="40"/>
        <v>2967556.6518000001</v>
      </c>
      <c r="Z196" s="63">
        <v>133808928.3475</v>
      </c>
      <c r="AA196" s="68">
        <f t="shared" si="37"/>
        <v>241924089.66839999</v>
      </c>
    </row>
    <row r="197" spans="1:27" ht="24.9" customHeight="1">
      <c r="A197" s="179"/>
      <c r="B197" s="181"/>
      <c r="C197" s="59">
        <v>15</v>
      </c>
      <c r="D197" s="63" t="s">
        <v>515</v>
      </c>
      <c r="E197" s="63">
        <v>31625741.815099999</v>
      </c>
      <c r="F197" s="63">
        <v>0</v>
      </c>
      <c r="G197" s="63">
        <v>120789340.12450001</v>
      </c>
      <c r="H197" s="63">
        <v>6253845.3384999996</v>
      </c>
      <c r="I197" s="63">
        <v>4572452.4582000002</v>
      </c>
      <c r="J197" s="63">
        <f t="shared" si="49"/>
        <v>2286226.2291000001</v>
      </c>
      <c r="K197" s="63">
        <f t="shared" si="42"/>
        <v>2286226.2291000001</v>
      </c>
      <c r="L197" s="63">
        <v>174626590.61269999</v>
      </c>
      <c r="M197" s="68">
        <f t="shared" si="36"/>
        <v>335581744.11989999</v>
      </c>
      <c r="N197" s="67"/>
      <c r="O197" s="181"/>
      <c r="P197" s="69">
        <v>14</v>
      </c>
      <c r="Q197" s="181"/>
      <c r="R197" s="63" t="s">
        <v>516</v>
      </c>
      <c r="S197" s="63">
        <v>23596494.7742</v>
      </c>
      <c r="T197" s="63">
        <v>0</v>
      </c>
      <c r="U197" s="63">
        <v>90122946.354300007</v>
      </c>
      <c r="V197" s="63">
        <v>6394737.9676999999</v>
      </c>
      <c r="W197" s="63">
        <v>3411583.2338</v>
      </c>
      <c r="X197" s="63">
        <v>0</v>
      </c>
      <c r="Y197" s="63">
        <f t="shared" si="40"/>
        <v>3411583.2338</v>
      </c>
      <c r="Z197" s="63">
        <v>138878485.21090001</v>
      </c>
      <c r="AA197" s="68">
        <f t="shared" si="37"/>
        <v>262404247.54089999</v>
      </c>
    </row>
    <row r="198" spans="1:27" ht="24.9" customHeight="1">
      <c r="A198" s="179"/>
      <c r="B198" s="181"/>
      <c r="C198" s="59">
        <v>16</v>
      </c>
      <c r="D198" s="63" t="s">
        <v>517</v>
      </c>
      <c r="E198" s="63">
        <v>29722771.9331</v>
      </c>
      <c r="F198" s="63">
        <v>0</v>
      </c>
      <c r="G198" s="63">
        <v>113521258.39300001</v>
      </c>
      <c r="H198" s="63">
        <v>6020440.9691000003</v>
      </c>
      <c r="I198" s="63">
        <v>4297320.9097999996</v>
      </c>
      <c r="J198" s="63">
        <f t="shared" si="49"/>
        <v>2148660.4548999998</v>
      </c>
      <c r="K198" s="63">
        <f t="shared" si="42"/>
        <v>2148660.4548999998</v>
      </c>
      <c r="L198" s="63">
        <v>167485130.92379999</v>
      </c>
      <c r="M198" s="68">
        <f t="shared" si="36"/>
        <v>318898262.67390001</v>
      </c>
      <c r="N198" s="67"/>
      <c r="O198" s="181"/>
      <c r="P198" s="69">
        <v>15</v>
      </c>
      <c r="Q198" s="181"/>
      <c r="R198" s="63" t="s">
        <v>518</v>
      </c>
      <c r="S198" s="63">
        <v>24715396.6285</v>
      </c>
      <c r="T198" s="63">
        <v>0</v>
      </c>
      <c r="U198" s="63">
        <v>94396408.695099995</v>
      </c>
      <c r="V198" s="63">
        <v>7169711.3712999998</v>
      </c>
      <c r="W198" s="63">
        <v>3573354.1598</v>
      </c>
      <c r="X198" s="63">
        <v>0</v>
      </c>
      <c r="Y198" s="63">
        <f t="shared" si="40"/>
        <v>3573354.1598</v>
      </c>
      <c r="Z198" s="63">
        <v>162590300.61849999</v>
      </c>
      <c r="AA198" s="68">
        <f t="shared" si="37"/>
        <v>292445171.47320002</v>
      </c>
    </row>
    <row r="199" spans="1:27" ht="24.9" customHeight="1">
      <c r="A199" s="179"/>
      <c r="B199" s="181"/>
      <c r="C199" s="59">
        <v>17</v>
      </c>
      <c r="D199" s="63" t="s">
        <v>519</v>
      </c>
      <c r="E199" s="63">
        <v>29839945.835900001</v>
      </c>
      <c r="F199" s="63">
        <v>0</v>
      </c>
      <c r="G199" s="63">
        <v>113968784.92030001</v>
      </c>
      <c r="H199" s="63">
        <v>6299360.4971000003</v>
      </c>
      <c r="I199" s="63">
        <v>4314261.9227</v>
      </c>
      <c r="J199" s="63">
        <f t="shared" si="49"/>
        <v>2157130.96135</v>
      </c>
      <c r="K199" s="63">
        <f t="shared" si="42"/>
        <v>2157130.96135</v>
      </c>
      <c r="L199" s="63">
        <v>176019215.22999999</v>
      </c>
      <c r="M199" s="68">
        <f t="shared" si="36"/>
        <v>328284437.44464999</v>
      </c>
      <c r="N199" s="67"/>
      <c r="O199" s="181"/>
      <c r="P199" s="69">
        <v>16</v>
      </c>
      <c r="Q199" s="181"/>
      <c r="R199" s="63" t="s">
        <v>520</v>
      </c>
      <c r="S199" s="63">
        <v>29967492.7542</v>
      </c>
      <c r="T199" s="63">
        <v>0</v>
      </c>
      <c r="U199" s="63">
        <v>114455929.4805</v>
      </c>
      <c r="V199" s="63">
        <v>8060756.3827</v>
      </c>
      <c r="W199" s="63">
        <v>4332702.6670000004</v>
      </c>
      <c r="X199" s="63">
        <v>0</v>
      </c>
      <c r="Y199" s="63">
        <f t="shared" si="40"/>
        <v>4332702.6670000004</v>
      </c>
      <c r="Z199" s="63">
        <v>189853552.1446</v>
      </c>
      <c r="AA199" s="68">
        <f t="shared" si="37"/>
        <v>346670433.42900002</v>
      </c>
    </row>
    <row r="200" spans="1:27" ht="24.9" customHeight="1">
      <c r="A200" s="179"/>
      <c r="B200" s="182"/>
      <c r="C200" s="59">
        <v>18</v>
      </c>
      <c r="D200" s="63" t="s">
        <v>521</v>
      </c>
      <c r="E200" s="63">
        <v>32907150.0995</v>
      </c>
      <c r="F200" s="63">
        <v>0</v>
      </c>
      <c r="G200" s="63">
        <v>125683469.1541</v>
      </c>
      <c r="H200" s="63">
        <v>6462890.1222000001</v>
      </c>
      <c r="I200" s="63">
        <v>4757718.5776000004</v>
      </c>
      <c r="J200" s="63">
        <f t="shared" si="49"/>
        <v>2378859.2888000002</v>
      </c>
      <c r="K200" s="63">
        <f t="shared" si="42"/>
        <v>2378859.2888000002</v>
      </c>
      <c r="L200" s="63">
        <v>181022721.49990001</v>
      </c>
      <c r="M200" s="68">
        <f t="shared" ref="M200:M263" si="52">E200+F200+G200+H200+K200+L200</f>
        <v>348455090.1645</v>
      </c>
      <c r="N200" s="67"/>
      <c r="O200" s="181"/>
      <c r="P200" s="69">
        <v>17</v>
      </c>
      <c r="Q200" s="181"/>
      <c r="R200" s="63" t="s">
        <v>522</v>
      </c>
      <c r="S200" s="63">
        <v>25157111.690900002</v>
      </c>
      <c r="T200" s="63">
        <v>0</v>
      </c>
      <c r="U200" s="63">
        <v>96083467.016599998</v>
      </c>
      <c r="V200" s="63">
        <v>6704141.0630000001</v>
      </c>
      <c r="W200" s="63">
        <v>3637217.3612000002</v>
      </c>
      <c r="X200" s="63">
        <v>0</v>
      </c>
      <c r="Y200" s="63">
        <f t="shared" si="40"/>
        <v>3637217.3612000002</v>
      </c>
      <c r="Z200" s="63">
        <v>148345273.4233</v>
      </c>
      <c r="AA200" s="68">
        <f t="shared" ref="AA200:AA263" si="53">S200+T200+U200+V200+Y200+Z200</f>
        <v>279927210.55500001</v>
      </c>
    </row>
    <row r="201" spans="1:27" ht="24.9" customHeight="1">
      <c r="A201" s="59"/>
      <c r="B201" s="172" t="s">
        <v>523</v>
      </c>
      <c r="C201" s="173"/>
      <c r="D201" s="64"/>
      <c r="E201" s="64">
        <f>SUM(E183:E200)</f>
        <v>527129859.92479998</v>
      </c>
      <c r="F201" s="64">
        <f t="shared" ref="F201:M201" si="54">SUM(F183:F200)</f>
        <v>0</v>
      </c>
      <c r="G201" s="64">
        <f t="shared" si="54"/>
        <v>2013286148.7455001</v>
      </c>
      <c r="H201" s="64">
        <f t="shared" si="54"/>
        <v>106035916.14120001</v>
      </c>
      <c r="I201" s="64">
        <f t="shared" si="54"/>
        <v>76212480.260199994</v>
      </c>
      <c r="J201" s="64">
        <f t="shared" si="54"/>
        <v>38106240.130099997</v>
      </c>
      <c r="K201" s="64">
        <f t="shared" si="54"/>
        <v>38106240.130099997</v>
      </c>
      <c r="L201" s="64">
        <f t="shared" si="54"/>
        <v>2943379638.7163</v>
      </c>
      <c r="M201" s="64">
        <f t="shared" si="54"/>
        <v>5627937803.6578999</v>
      </c>
      <c r="N201" s="67"/>
      <c r="O201" s="181"/>
      <c r="P201" s="69">
        <v>18</v>
      </c>
      <c r="Q201" s="181"/>
      <c r="R201" s="63" t="s">
        <v>524</v>
      </c>
      <c r="S201" s="63">
        <v>23380918.291499998</v>
      </c>
      <c r="T201" s="63">
        <v>0</v>
      </c>
      <c r="U201" s="63">
        <v>89299587.292999998</v>
      </c>
      <c r="V201" s="63">
        <v>6904948.5800999999</v>
      </c>
      <c r="W201" s="63">
        <v>3380415.1675</v>
      </c>
      <c r="X201" s="63">
        <v>0</v>
      </c>
      <c r="Y201" s="63">
        <f t="shared" si="40"/>
        <v>3380415.1675</v>
      </c>
      <c r="Z201" s="63">
        <v>154489369.15130001</v>
      </c>
      <c r="AA201" s="68">
        <f t="shared" si="53"/>
        <v>277455238.48339999</v>
      </c>
    </row>
    <row r="202" spans="1:27" ht="24.9" customHeight="1">
      <c r="A202" s="179">
        <v>10</v>
      </c>
      <c r="B202" s="180" t="s">
        <v>525</v>
      </c>
      <c r="C202" s="59">
        <v>1</v>
      </c>
      <c r="D202" s="63" t="s">
        <v>526</v>
      </c>
      <c r="E202" s="63">
        <v>23043599.979699999</v>
      </c>
      <c r="F202" s="63">
        <v>0</v>
      </c>
      <c r="G202" s="63">
        <v>88011255.2588</v>
      </c>
      <c r="H202" s="63">
        <v>6582767.8754000003</v>
      </c>
      <c r="I202" s="63">
        <v>3331645.6571999998</v>
      </c>
      <c r="J202" s="63">
        <f t="shared" si="49"/>
        <v>1665822.8285999999</v>
      </c>
      <c r="K202" s="63">
        <f t="shared" ref="K202:K226" si="55">I202-J202</f>
        <v>1665822.8285999999</v>
      </c>
      <c r="L202" s="77">
        <v>158842898.36300001</v>
      </c>
      <c r="M202" s="68">
        <f t="shared" si="52"/>
        <v>278146344.30549997</v>
      </c>
      <c r="N202" s="67"/>
      <c r="O202" s="181"/>
      <c r="P202" s="69">
        <v>19</v>
      </c>
      <c r="Q202" s="181"/>
      <c r="R202" s="63" t="s">
        <v>527</v>
      </c>
      <c r="S202" s="63">
        <v>22208182.8389</v>
      </c>
      <c r="T202" s="63">
        <v>0</v>
      </c>
      <c r="U202" s="63">
        <v>84820516.342600003</v>
      </c>
      <c r="V202" s="63">
        <v>6289278.2317000004</v>
      </c>
      <c r="W202" s="63">
        <v>3210860.9755000002</v>
      </c>
      <c r="X202" s="63">
        <v>0</v>
      </c>
      <c r="Y202" s="63">
        <f t="shared" si="40"/>
        <v>3210860.9755000002</v>
      </c>
      <c r="Z202" s="63">
        <v>135651739.9043</v>
      </c>
      <c r="AA202" s="68">
        <f t="shared" si="53"/>
        <v>252180578.29300001</v>
      </c>
    </row>
    <row r="203" spans="1:27" ht="24.9" customHeight="1">
      <c r="A203" s="179"/>
      <c r="B203" s="181"/>
      <c r="C203" s="59">
        <v>2</v>
      </c>
      <c r="D203" s="63" t="s">
        <v>528</v>
      </c>
      <c r="E203" s="63">
        <v>25116609.675099999</v>
      </c>
      <c r="F203" s="63">
        <v>0</v>
      </c>
      <c r="G203" s="63">
        <v>95928776.202600002</v>
      </c>
      <c r="H203" s="63">
        <v>6990575.0618000003</v>
      </c>
      <c r="I203" s="63">
        <v>3631361.5764000001</v>
      </c>
      <c r="J203" s="63">
        <f t="shared" si="49"/>
        <v>1815680.7882000001</v>
      </c>
      <c r="K203" s="63">
        <f t="shared" si="55"/>
        <v>1815680.7882000001</v>
      </c>
      <c r="L203" s="77">
        <v>171320550.73179999</v>
      </c>
      <c r="M203" s="68">
        <f t="shared" si="52"/>
        <v>301172192.45950001</v>
      </c>
      <c r="N203" s="67"/>
      <c r="O203" s="182"/>
      <c r="P203" s="69">
        <v>20</v>
      </c>
      <c r="Q203" s="182"/>
      <c r="R203" s="63" t="s">
        <v>529</v>
      </c>
      <c r="S203" s="63">
        <v>30121635.3134</v>
      </c>
      <c r="T203" s="63">
        <v>0</v>
      </c>
      <c r="U203" s="63">
        <v>115044651.73469999</v>
      </c>
      <c r="V203" s="63">
        <v>8339812.2516999999</v>
      </c>
      <c r="W203" s="63">
        <v>4354988.6113999998</v>
      </c>
      <c r="X203" s="63">
        <v>0</v>
      </c>
      <c r="Y203" s="63">
        <f t="shared" si="40"/>
        <v>4354988.6113999998</v>
      </c>
      <c r="Z203" s="63">
        <v>198391808.06729999</v>
      </c>
      <c r="AA203" s="68">
        <f t="shared" si="53"/>
        <v>356252895.97850001</v>
      </c>
    </row>
    <row r="204" spans="1:27" ht="24.9" customHeight="1">
      <c r="A204" s="179"/>
      <c r="B204" s="181"/>
      <c r="C204" s="59">
        <v>3</v>
      </c>
      <c r="D204" s="63" t="s">
        <v>530</v>
      </c>
      <c r="E204" s="63">
        <v>21470562.258099999</v>
      </c>
      <c r="F204" s="63">
        <v>0</v>
      </c>
      <c r="G204" s="63">
        <v>82003295.366300002</v>
      </c>
      <c r="H204" s="63">
        <v>6377495.1917000003</v>
      </c>
      <c r="I204" s="63">
        <v>3104215.7286999999</v>
      </c>
      <c r="J204" s="63">
        <f t="shared" si="49"/>
        <v>1552107.8643499999</v>
      </c>
      <c r="K204" s="63">
        <f t="shared" si="55"/>
        <v>1552107.8643499999</v>
      </c>
      <c r="L204" s="77">
        <v>152562182.19690001</v>
      </c>
      <c r="M204" s="68">
        <f t="shared" si="52"/>
        <v>263965642.87735</v>
      </c>
      <c r="N204" s="67"/>
      <c r="O204" s="59"/>
      <c r="P204" s="173" t="s">
        <v>531</v>
      </c>
      <c r="Q204" s="174"/>
      <c r="R204" s="64"/>
      <c r="S204" s="64">
        <f>SUM(S184:S203)</f>
        <v>547985469.88080001</v>
      </c>
      <c r="T204" s="64">
        <f t="shared" ref="T204:X204" si="56">SUM(T184:T203)</f>
        <v>0</v>
      </c>
      <c r="U204" s="64">
        <f t="shared" si="56"/>
        <v>2092940734.5301001</v>
      </c>
      <c r="V204" s="64">
        <f t="shared" si="56"/>
        <v>151569890.63600001</v>
      </c>
      <c r="W204" s="64">
        <f t="shared" si="56"/>
        <v>79227786.132499993</v>
      </c>
      <c r="X204" s="64">
        <f t="shared" si="56"/>
        <v>0</v>
      </c>
      <c r="Y204" s="64">
        <f t="shared" si="40"/>
        <v>79227786.132499993</v>
      </c>
      <c r="Z204" s="64">
        <f>SUM(Z184:Z203)</f>
        <v>3501956296.1658001</v>
      </c>
      <c r="AA204" s="64">
        <f>SUM(AA184:AA203)</f>
        <v>6373680177.3451996</v>
      </c>
    </row>
    <row r="205" spans="1:27" ht="33.75" customHeight="1">
      <c r="A205" s="179"/>
      <c r="B205" s="181"/>
      <c r="C205" s="59">
        <v>4</v>
      </c>
      <c r="D205" s="63" t="s">
        <v>532</v>
      </c>
      <c r="E205" s="63">
        <v>30857080.2634</v>
      </c>
      <c r="F205" s="63">
        <v>0</v>
      </c>
      <c r="G205" s="63">
        <v>117853563.245</v>
      </c>
      <c r="H205" s="63">
        <v>7775240.0356999999</v>
      </c>
      <c r="I205" s="63">
        <v>4461319.3053000001</v>
      </c>
      <c r="J205" s="63">
        <f t="shared" si="49"/>
        <v>2230659.6526500001</v>
      </c>
      <c r="K205" s="63">
        <f t="shared" si="55"/>
        <v>2230659.6526500001</v>
      </c>
      <c r="L205" s="77">
        <v>195328898.54049999</v>
      </c>
      <c r="M205" s="68">
        <f t="shared" si="52"/>
        <v>354045441.73724997</v>
      </c>
      <c r="N205" s="67"/>
      <c r="O205" s="180">
        <v>28</v>
      </c>
      <c r="P205" s="69">
        <v>1</v>
      </c>
      <c r="Q205" s="186" t="s">
        <v>117</v>
      </c>
      <c r="R205" s="72" t="s">
        <v>533</v>
      </c>
      <c r="S205" s="63">
        <v>29034834.857999999</v>
      </c>
      <c r="T205" s="63">
        <v>0</v>
      </c>
      <c r="U205" s="63">
        <v>110893795.42829999</v>
      </c>
      <c r="V205" s="63">
        <v>6524307.8929000003</v>
      </c>
      <c r="W205" s="63">
        <v>4197858.9084999999</v>
      </c>
      <c r="X205" s="63">
        <f t="shared" ref="X205:X222" si="57">W205/2</f>
        <v>2098929.45425</v>
      </c>
      <c r="Y205" s="63">
        <f t="shared" si="40"/>
        <v>2098929.45425</v>
      </c>
      <c r="Z205" s="63">
        <v>169757013.37220001</v>
      </c>
      <c r="AA205" s="68">
        <f t="shared" si="53"/>
        <v>318308881.00564998</v>
      </c>
    </row>
    <row r="206" spans="1:27" ht="24.9" customHeight="1">
      <c r="A206" s="179"/>
      <c r="B206" s="181"/>
      <c r="C206" s="59">
        <v>5</v>
      </c>
      <c r="D206" s="63" t="s">
        <v>534</v>
      </c>
      <c r="E206" s="63">
        <v>28075148.2084</v>
      </c>
      <c r="F206" s="63">
        <v>0</v>
      </c>
      <c r="G206" s="63">
        <v>107228429.4806</v>
      </c>
      <c r="H206" s="63">
        <v>7674415.8925000001</v>
      </c>
      <c r="I206" s="63">
        <v>4059107.3306999998</v>
      </c>
      <c r="J206" s="63">
        <f t="shared" si="49"/>
        <v>2029553.6653499999</v>
      </c>
      <c r="K206" s="63">
        <f t="shared" si="55"/>
        <v>2029553.6653499999</v>
      </c>
      <c r="L206" s="77">
        <v>192243988.1925</v>
      </c>
      <c r="M206" s="68">
        <f t="shared" si="52"/>
        <v>337251535.43935001</v>
      </c>
      <c r="N206" s="67"/>
      <c r="O206" s="181"/>
      <c r="P206" s="69">
        <v>2</v>
      </c>
      <c r="Q206" s="187"/>
      <c r="R206" s="72" t="s">
        <v>535</v>
      </c>
      <c r="S206" s="63">
        <v>30714198.771299999</v>
      </c>
      <c r="T206" s="63">
        <v>0</v>
      </c>
      <c r="U206" s="63">
        <v>117307850.79189999</v>
      </c>
      <c r="V206" s="63">
        <v>6960405.8294000002</v>
      </c>
      <c r="W206" s="63">
        <v>4440661.4868999999</v>
      </c>
      <c r="X206" s="63">
        <f t="shared" si="57"/>
        <v>2220330.74345</v>
      </c>
      <c r="Y206" s="63">
        <f t="shared" si="40"/>
        <v>2220330.74345</v>
      </c>
      <c r="Z206" s="63">
        <v>183100276.14969999</v>
      </c>
      <c r="AA206" s="68">
        <f t="shared" si="53"/>
        <v>340303062.28574997</v>
      </c>
    </row>
    <row r="207" spans="1:27" ht="24.9" customHeight="1">
      <c r="A207" s="179"/>
      <c r="B207" s="181"/>
      <c r="C207" s="59">
        <v>6</v>
      </c>
      <c r="D207" s="63" t="s">
        <v>536</v>
      </c>
      <c r="E207" s="63">
        <v>28758517.697999999</v>
      </c>
      <c r="F207" s="63">
        <v>0</v>
      </c>
      <c r="G207" s="63">
        <v>109838447.3003</v>
      </c>
      <c r="H207" s="63">
        <v>7706228.7841999996</v>
      </c>
      <c r="I207" s="63">
        <v>4157908.9498999999</v>
      </c>
      <c r="J207" s="63">
        <f t="shared" si="49"/>
        <v>2078954.4749499999</v>
      </c>
      <c r="K207" s="63">
        <f t="shared" si="55"/>
        <v>2078954.4749499999</v>
      </c>
      <c r="L207" s="77">
        <v>193217365.35890001</v>
      </c>
      <c r="M207" s="68">
        <f t="shared" si="52"/>
        <v>341599513.61635</v>
      </c>
      <c r="N207" s="67"/>
      <c r="O207" s="181"/>
      <c r="P207" s="69">
        <v>3</v>
      </c>
      <c r="Q207" s="187"/>
      <c r="R207" s="72" t="s">
        <v>537</v>
      </c>
      <c r="S207" s="63">
        <v>31269582.473900001</v>
      </c>
      <c r="T207" s="63">
        <v>0</v>
      </c>
      <c r="U207" s="63">
        <v>119429047.8645</v>
      </c>
      <c r="V207" s="63">
        <v>7138717.0873999996</v>
      </c>
      <c r="W207" s="63">
        <v>4520958.9101</v>
      </c>
      <c r="X207" s="63">
        <f t="shared" si="57"/>
        <v>2260479.45505</v>
      </c>
      <c r="Y207" s="63">
        <f t="shared" si="40"/>
        <v>2260479.45505</v>
      </c>
      <c r="Z207" s="63">
        <v>188556055.16729999</v>
      </c>
      <c r="AA207" s="68">
        <f t="shared" si="53"/>
        <v>348653882.04815</v>
      </c>
    </row>
    <row r="208" spans="1:27" ht="24.9" customHeight="1">
      <c r="A208" s="179"/>
      <c r="B208" s="181"/>
      <c r="C208" s="59">
        <v>7</v>
      </c>
      <c r="D208" s="63" t="s">
        <v>538</v>
      </c>
      <c r="E208" s="63">
        <v>30489335.383900002</v>
      </c>
      <c r="F208" s="63">
        <v>0</v>
      </c>
      <c r="G208" s="63">
        <v>116449021.91940001</v>
      </c>
      <c r="H208" s="63">
        <v>7479732.3569999998</v>
      </c>
      <c r="I208" s="63">
        <v>4408150.7191000003</v>
      </c>
      <c r="J208" s="63">
        <f t="shared" si="49"/>
        <v>2204075.3595500002</v>
      </c>
      <c r="K208" s="63">
        <f t="shared" si="55"/>
        <v>2204075.3595500002</v>
      </c>
      <c r="L208" s="77">
        <v>186287267.56900001</v>
      </c>
      <c r="M208" s="68">
        <f t="shared" si="52"/>
        <v>342909432.58885002</v>
      </c>
      <c r="N208" s="67"/>
      <c r="O208" s="181"/>
      <c r="P208" s="69">
        <v>4</v>
      </c>
      <c r="Q208" s="187"/>
      <c r="R208" s="72" t="s">
        <v>539</v>
      </c>
      <c r="S208" s="63">
        <v>23193185.832699999</v>
      </c>
      <c r="T208" s="63">
        <v>0</v>
      </c>
      <c r="U208" s="63">
        <v>88582573.920000002</v>
      </c>
      <c r="V208" s="63">
        <v>5467858.5680999998</v>
      </c>
      <c r="W208" s="63">
        <v>3353272.7925999998</v>
      </c>
      <c r="X208" s="63">
        <f t="shared" si="57"/>
        <v>1676636.3962999999</v>
      </c>
      <c r="Y208" s="63">
        <f t="shared" ref="Y208:Y271" si="58">W208-X208</f>
        <v>1676636.3962999999</v>
      </c>
      <c r="Z208" s="63">
        <v>137432895.85030001</v>
      </c>
      <c r="AA208" s="68">
        <f t="shared" si="53"/>
        <v>256353150.56740001</v>
      </c>
    </row>
    <row r="209" spans="1:27" ht="24.9" customHeight="1">
      <c r="A209" s="179"/>
      <c r="B209" s="181"/>
      <c r="C209" s="59">
        <v>8</v>
      </c>
      <c r="D209" s="63" t="s">
        <v>540</v>
      </c>
      <c r="E209" s="63">
        <v>28675665.981600001</v>
      </c>
      <c r="F209" s="63">
        <v>0</v>
      </c>
      <c r="G209" s="63">
        <v>109522008.74169999</v>
      </c>
      <c r="H209" s="63">
        <v>7240419.8790999996</v>
      </c>
      <c r="I209" s="63">
        <v>4145930.2417000001</v>
      </c>
      <c r="J209" s="63">
        <f t="shared" si="49"/>
        <v>2072965.1208500001</v>
      </c>
      <c r="K209" s="63">
        <f t="shared" si="55"/>
        <v>2072965.1208500001</v>
      </c>
      <c r="L209" s="77">
        <v>178965037.83489999</v>
      </c>
      <c r="M209" s="68">
        <f t="shared" si="52"/>
        <v>326476097.55814999</v>
      </c>
      <c r="N209" s="67"/>
      <c r="O209" s="181"/>
      <c r="P209" s="69">
        <v>5</v>
      </c>
      <c r="Q209" s="187"/>
      <c r="R209" s="63" t="s">
        <v>541</v>
      </c>
      <c r="S209" s="63">
        <v>24303651.864</v>
      </c>
      <c r="T209" s="63">
        <v>0</v>
      </c>
      <c r="U209" s="63">
        <v>92823817.016499996</v>
      </c>
      <c r="V209" s="63">
        <v>6026413.4142000005</v>
      </c>
      <c r="W209" s="63">
        <v>3513824.0663999999</v>
      </c>
      <c r="X209" s="63">
        <f t="shared" si="57"/>
        <v>1756912.0331999999</v>
      </c>
      <c r="Y209" s="63">
        <f t="shared" si="58"/>
        <v>1756912.0331999999</v>
      </c>
      <c r="Z209" s="63">
        <v>154522965.449</v>
      </c>
      <c r="AA209" s="68">
        <f t="shared" si="53"/>
        <v>279433759.77689999</v>
      </c>
    </row>
    <row r="210" spans="1:27" ht="24.9" customHeight="1">
      <c r="A210" s="179"/>
      <c r="B210" s="181"/>
      <c r="C210" s="59">
        <v>9</v>
      </c>
      <c r="D210" s="63" t="s">
        <v>542</v>
      </c>
      <c r="E210" s="63">
        <v>26981688.474199999</v>
      </c>
      <c r="F210" s="63">
        <v>0</v>
      </c>
      <c r="G210" s="63">
        <v>103052139.14929999</v>
      </c>
      <c r="H210" s="63">
        <v>7030920.6255000001</v>
      </c>
      <c r="I210" s="63">
        <v>3901014.8287</v>
      </c>
      <c r="J210" s="63">
        <f t="shared" si="49"/>
        <v>1950507.41435</v>
      </c>
      <c r="K210" s="63">
        <f t="shared" si="55"/>
        <v>1950507.41435</v>
      </c>
      <c r="L210" s="77">
        <v>172555001.5596</v>
      </c>
      <c r="M210" s="68">
        <f t="shared" si="52"/>
        <v>311570257.22294998</v>
      </c>
      <c r="N210" s="67"/>
      <c r="O210" s="181"/>
      <c r="P210" s="69">
        <v>6</v>
      </c>
      <c r="Q210" s="187"/>
      <c r="R210" s="63" t="s">
        <v>543</v>
      </c>
      <c r="S210" s="63">
        <v>37348997.604800001</v>
      </c>
      <c r="T210" s="63">
        <v>0</v>
      </c>
      <c r="U210" s="63">
        <v>142648378.0634</v>
      </c>
      <c r="V210" s="63">
        <v>8544449.2394999992</v>
      </c>
      <c r="W210" s="63">
        <v>5399921.2699999996</v>
      </c>
      <c r="X210" s="63">
        <f t="shared" si="57"/>
        <v>2699960.6349999998</v>
      </c>
      <c r="Y210" s="63">
        <f t="shared" si="58"/>
        <v>2699960.6349999998</v>
      </c>
      <c r="Z210" s="63">
        <v>231567158.70660001</v>
      </c>
      <c r="AA210" s="68">
        <f t="shared" si="53"/>
        <v>422808944.2493</v>
      </c>
    </row>
    <row r="211" spans="1:27" ht="24.9" customHeight="1">
      <c r="A211" s="179"/>
      <c r="B211" s="181"/>
      <c r="C211" s="59">
        <v>10</v>
      </c>
      <c r="D211" s="63" t="s">
        <v>544</v>
      </c>
      <c r="E211" s="63">
        <v>30171549.907299999</v>
      </c>
      <c r="F211" s="63">
        <v>0</v>
      </c>
      <c r="G211" s="63">
        <v>115235292.34909999</v>
      </c>
      <c r="H211" s="63">
        <v>7980274.1227000002</v>
      </c>
      <c r="I211" s="63">
        <v>4362205.2676999997</v>
      </c>
      <c r="J211" s="63">
        <f t="shared" si="49"/>
        <v>2181102.6338499999</v>
      </c>
      <c r="K211" s="63">
        <f t="shared" si="55"/>
        <v>2181102.6338499999</v>
      </c>
      <c r="L211" s="77">
        <v>201602314.37779999</v>
      </c>
      <c r="M211" s="68">
        <f t="shared" si="52"/>
        <v>357170533.39074999</v>
      </c>
      <c r="N211" s="67"/>
      <c r="O211" s="181"/>
      <c r="P211" s="69">
        <v>7</v>
      </c>
      <c r="Q211" s="187"/>
      <c r="R211" s="63" t="s">
        <v>545</v>
      </c>
      <c r="S211" s="63">
        <v>26304210.6908</v>
      </c>
      <c r="T211" s="63">
        <v>0</v>
      </c>
      <c r="U211" s="63">
        <v>100464623.7361</v>
      </c>
      <c r="V211" s="63">
        <v>5997293.2565000001</v>
      </c>
      <c r="W211" s="63">
        <v>3803065.0328000002</v>
      </c>
      <c r="X211" s="63">
        <f t="shared" si="57"/>
        <v>1901532.5164000001</v>
      </c>
      <c r="Y211" s="63">
        <f t="shared" si="58"/>
        <v>1901532.5164000001</v>
      </c>
      <c r="Z211" s="63">
        <v>153631977.70699999</v>
      </c>
      <c r="AA211" s="68">
        <f t="shared" si="53"/>
        <v>288299637.90679997</v>
      </c>
    </row>
    <row r="212" spans="1:27" ht="24.9" customHeight="1">
      <c r="A212" s="179"/>
      <c r="B212" s="181"/>
      <c r="C212" s="59">
        <v>11</v>
      </c>
      <c r="D212" s="63" t="s">
        <v>546</v>
      </c>
      <c r="E212" s="63">
        <v>25353401.126200002</v>
      </c>
      <c r="F212" s="63">
        <v>0</v>
      </c>
      <c r="G212" s="63">
        <v>96833162.360100001</v>
      </c>
      <c r="H212" s="63">
        <v>6565270.7850000001</v>
      </c>
      <c r="I212" s="63">
        <v>3665596.9046</v>
      </c>
      <c r="J212" s="63">
        <f t="shared" si="49"/>
        <v>1832798.4523</v>
      </c>
      <c r="K212" s="63">
        <f t="shared" si="55"/>
        <v>1832798.4523</v>
      </c>
      <c r="L212" s="77">
        <v>158307540.9215</v>
      </c>
      <c r="M212" s="68">
        <f t="shared" si="52"/>
        <v>288892173.6451</v>
      </c>
      <c r="N212" s="67"/>
      <c r="O212" s="181"/>
      <c r="P212" s="69">
        <v>8</v>
      </c>
      <c r="Q212" s="187"/>
      <c r="R212" s="63" t="s">
        <v>547</v>
      </c>
      <c r="S212" s="63">
        <v>26501612.7414</v>
      </c>
      <c r="T212" s="63">
        <v>0</v>
      </c>
      <c r="U212" s="63">
        <v>101218568.531</v>
      </c>
      <c r="V212" s="63">
        <v>6534737.9765999997</v>
      </c>
      <c r="W212" s="63">
        <v>3831605.4380999999</v>
      </c>
      <c r="X212" s="63">
        <f t="shared" si="57"/>
        <v>1915802.71905</v>
      </c>
      <c r="Y212" s="63">
        <f t="shared" si="58"/>
        <v>1915802.71905</v>
      </c>
      <c r="Z212" s="63">
        <v>170076142.0289</v>
      </c>
      <c r="AA212" s="68">
        <f t="shared" si="53"/>
        <v>306246863.99694997</v>
      </c>
    </row>
    <row r="213" spans="1:27" ht="24.9" customHeight="1">
      <c r="A213" s="179"/>
      <c r="B213" s="181"/>
      <c r="C213" s="59">
        <v>12</v>
      </c>
      <c r="D213" s="63" t="s">
        <v>548</v>
      </c>
      <c r="E213" s="63">
        <v>26148198.934599999</v>
      </c>
      <c r="F213" s="63">
        <v>0</v>
      </c>
      <c r="G213" s="63">
        <v>99868762.390000001</v>
      </c>
      <c r="H213" s="63">
        <v>7089660.8576999996</v>
      </c>
      <c r="I213" s="63">
        <v>3780508.8396999999</v>
      </c>
      <c r="J213" s="63">
        <f t="shared" si="49"/>
        <v>1890254.4198499999</v>
      </c>
      <c r="K213" s="63">
        <f t="shared" si="55"/>
        <v>1890254.4198499999</v>
      </c>
      <c r="L213" s="77">
        <v>174352272.97040001</v>
      </c>
      <c r="M213" s="68">
        <f t="shared" si="52"/>
        <v>309349149.57255</v>
      </c>
      <c r="N213" s="67"/>
      <c r="O213" s="181"/>
      <c r="P213" s="69">
        <v>9</v>
      </c>
      <c r="Q213" s="187"/>
      <c r="R213" s="63" t="s">
        <v>549</v>
      </c>
      <c r="S213" s="63">
        <v>31861409.7258</v>
      </c>
      <c r="T213" s="63">
        <v>0</v>
      </c>
      <c r="U213" s="63">
        <v>121689435.1036</v>
      </c>
      <c r="V213" s="63">
        <v>7185061.6535</v>
      </c>
      <c r="W213" s="63">
        <v>4606525.3448999999</v>
      </c>
      <c r="X213" s="63">
        <f t="shared" si="57"/>
        <v>2303262.67245</v>
      </c>
      <c r="Y213" s="63">
        <f t="shared" si="58"/>
        <v>2303262.67245</v>
      </c>
      <c r="Z213" s="63">
        <v>189974057.11790001</v>
      </c>
      <c r="AA213" s="68">
        <f t="shared" si="53"/>
        <v>353013226.27324998</v>
      </c>
    </row>
    <row r="214" spans="1:27" ht="24.9" customHeight="1">
      <c r="A214" s="179"/>
      <c r="B214" s="181"/>
      <c r="C214" s="59">
        <v>13</v>
      </c>
      <c r="D214" s="63" t="s">
        <v>550</v>
      </c>
      <c r="E214" s="63">
        <v>23951185.919799998</v>
      </c>
      <c r="F214" s="63">
        <v>0</v>
      </c>
      <c r="G214" s="63">
        <v>91477631.081599995</v>
      </c>
      <c r="H214" s="63">
        <v>6870424.5869000005</v>
      </c>
      <c r="I214" s="63">
        <v>3462864.5101000001</v>
      </c>
      <c r="J214" s="63">
        <f t="shared" si="49"/>
        <v>1731432.25505</v>
      </c>
      <c r="K214" s="63">
        <f t="shared" si="55"/>
        <v>1731432.25505</v>
      </c>
      <c r="L214" s="77">
        <v>167644313.7552</v>
      </c>
      <c r="M214" s="68">
        <f t="shared" si="52"/>
        <v>291674987.59855002</v>
      </c>
      <c r="N214" s="67"/>
      <c r="O214" s="181"/>
      <c r="P214" s="69">
        <v>10</v>
      </c>
      <c r="Q214" s="187"/>
      <c r="R214" s="63" t="s">
        <v>551</v>
      </c>
      <c r="S214" s="63">
        <v>34573539.459200002</v>
      </c>
      <c r="T214" s="63">
        <v>0</v>
      </c>
      <c r="U214" s="63">
        <v>132047970.3355</v>
      </c>
      <c r="V214" s="63">
        <v>7833249.3219999997</v>
      </c>
      <c r="W214" s="63">
        <v>4998645.2938999999</v>
      </c>
      <c r="X214" s="63">
        <f t="shared" si="57"/>
        <v>2499322.64695</v>
      </c>
      <c r="Y214" s="63">
        <f t="shared" si="58"/>
        <v>2499322.64695</v>
      </c>
      <c r="Z214" s="63">
        <v>209806616.88280001</v>
      </c>
      <c r="AA214" s="68">
        <f t="shared" si="53"/>
        <v>386760698.64644998</v>
      </c>
    </row>
    <row r="215" spans="1:27" ht="24.9" customHeight="1">
      <c r="A215" s="179"/>
      <c r="B215" s="181"/>
      <c r="C215" s="59">
        <v>14</v>
      </c>
      <c r="D215" s="63" t="s">
        <v>552</v>
      </c>
      <c r="E215" s="63">
        <v>23456954.3983</v>
      </c>
      <c r="F215" s="63">
        <v>0</v>
      </c>
      <c r="G215" s="63">
        <v>89589994.747099996</v>
      </c>
      <c r="H215" s="63">
        <v>6703259.2027000003</v>
      </c>
      <c r="I215" s="63">
        <v>3391408.4742999999</v>
      </c>
      <c r="J215" s="63">
        <f t="shared" si="49"/>
        <v>1695704.2371499999</v>
      </c>
      <c r="K215" s="63">
        <f t="shared" si="55"/>
        <v>1695704.2371499999</v>
      </c>
      <c r="L215" s="77">
        <v>162529564.38060001</v>
      </c>
      <c r="M215" s="68">
        <f t="shared" si="52"/>
        <v>283975476.96585</v>
      </c>
      <c r="N215" s="67"/>
      <c r="O215" s="181"/>
      <c r="P215" s="69">
        <v>11</v>
      </c>
      <c r="Q215" s="187"/>
      <c r="R215" s="63" t="s">
        <v>553</v>
      </c>
      <c r="S215" s="63">
        <v>26453918.718400002</v>
      </c>
      <c r="T215" s="63">
        <v>0</v>
      </c>
      <c r="U215" s="63">
        <v>101036409.0236</v>
      </c>
      <c r="V215" s="63">
        <v>6292176.0390999997</v>
      </c>
      <c r="W215" s="63">
        <v>3824709.8322999999</v>
      </c>
      <c r="X215" s="63">
        <f t="shared" si="57"/>
        <v>1912354.9161499999</v>
      </c>
      <c r="Y215" s="63">
        <f t="shared" si="58"/>
        <v>1912354.9161499999</v>
      </c>
      <c r="Z215" s="63">
        <v>162654488.77000001</v>
      </c>
      <c r="AA215" s="68">
        <f t="shared" si="53"/>
        <v>298349347.46724999</v>
      </c>
    </row>
    <row r="216" spans="1:27" ht="24.9" customHeight="1">
      <c r="A216" s="179"/>
      <c r="B216" s="181"/>
      <c r="C216" s="59">
        <v>15</v>
      </c>
      <c r="D216" s="63" t="s">
        <v>554</v>
      </c>
      <c r="E216" s="63">
        <v>25453501.069800001</v>
      </c>
      <c r="F216" s="63">
        <v>0</v>
      </c>
      <c r="G216" s="63">
        <v>97215477.696799994</v>
      </c>
      <c r="H216" s="63">
        <v>7092819.4233999997</v>
      </c>
      <c r="I216" s="63">
        <v>3680069.3629999999</v>
      </c>
      <c r="J216" s="63">
        <f t="shared" si="49"/>
        <v>1840034.6814999999</v>
      </c>
      <c r="K216" s="63">
        <f t="shared" si="55"/>
        <v>1840034.6814999999</v>
      </c>
      <c r="L216" s="77">
        <v>174448915.41760001</v>
      </c>
      <c r="M216" s="68">
        <f t="shared" si="52"/>
        <v>306050748.28909999</v>
      </c>
      <c r="N216" s="67"/>
      <c r="O216" s="181"/>
      <c r="P216" s="69">
        <v>12</v>
      </c>
      <c r="Q216" s="187"/>
      <c r="R216" s="63" t="s">
        <v>555</v>
      </c>
      <c r="S216" s="63">
        <v>27381539.884</v>
      </c>
      <c r="T216" s="63">
        <v>0</v>
      </c>
      <c r="U216" s="63">
        <v>104579306.10789999</v>
      </c>
      <c r="V216" s="63">
        <v>6495460.4171000002</v>
      </c>
      <c r="W216" s="63">
        <v>3958825.3796999999</v>
      </c>
      <c r="X216" s="63">
        <f t="shared" si="57"/>
        <v>1979412.68985</v>
      </c>
      <c r="Y216" s="63">
        <f t="shared" si="58"/>
        <v>1979412.68985</v>
      </c>
      <c r="Z216" s="63">
        <v>168874368.86309999</v>
      </c>
      <c r="AA216" s="68">
        <f t="shared" si="53"/>
        <v>309310087.96195</v>
      </c>
    </row>
    <row r="217" spans="1:27" ht="24.9" customHeight="1">
      <c r="A217" s="179"/>
      <c r="B217" s="181"/>
      <c r="C217" s="59">
        <v>16</v>
      </c>
      <c r="D217" s="63" t="s">
        <v>556</v>
      </c>
      <c r="E217" s="63">
        <v>21020585.3103</v>
      </c>
      <c r="F217" s="63">
        <v>0</v>
      </c>
      <c r="G217" s="63">
        <v>80284682.127100006</v>
      </c>
      <c r="H217" s="63">
        <v>6162337.7879999997</v>
      </c>
      <c r="I217" s="63">
        <v>3039158.0230999999</v>
      </c>
      <c r="J217" s="63">
        <f t="shared" si="49"/>
        <v>1519579.0115499999</v>
      </c>
      <c r="K217" s="63">
        <f t="shared" si="55"/>
        <v>1519579.0115499999</v>
      </c>
      <c r="L217" s="77">
        <v>145979023.83989999</v>
      </c>
      <c r="M217" s="68">
        <f t="shared" si="52"/>
        <v>254966208.07685</v>
      </c>
      <c r="N217" s="67"/>
      <c r="O217" s="181"/>
      <c r="P217" s="69">
        <v>13</v>
      </c>
      <c r="Q217" s="187"/>
      <c r="R217" s="63" t="s">
        <v>557</v>
      </c>
      <c r="S217" s="63">
        <v>25446113.8354</v>
      </c>
      <c r="T217" s="63">
        <v>0</v>
      </c>
      <c r="U217" s="63">
        <v>97187263.3653</v>
      </c>
      <c r="V217" s="63">
        <v>6180694.5772000002</v>
      </c>
      <c r="W217" s="63">
        <v>3679001.3160999999</v>
      </c>
      <c r="X217" s="63">
        <f t="shared" si="57"/>
        <v>1839500.65805</v>
      </c>
      <c r="Y217" s="63">
        <f t="shared" si="58"/>
        <v>1839500.65805</v>
      </c>
      <c r="Z217" s="63">
        <v>159243497.07120001</v>
      </c>
      <c r="AA217" s="68">
        <f t="shared" si="53"/>
        <v>289897069.50714999</v>
      </c>
    </row>
    <row r="218" spans="1:27" ht="24.9" customHeight="1">
      <c r="A218" s="179"/>
      <c r="B218" s="181"/>
      <c r="C218" s="59">
        <v>17</v>
      </c>
      <c r="D218" s="63" t="s">
        <v>558</v>
      </c>
      <c r="E218" s="63">
        <v>26477052.251499999</v>
      </c>
      <c r="F218" s="63">
        <v>0</v>
      </c>
      <c r="G218" s="63">
        <v>101124763.7631</v>
      </c>
      <c r="H218" s="63">
        <v>7346015.9561000001</v>
      </c>
      <c r="I218" s="63">
        <v>3828054.4803999998</v>
      </c>
      <c r="J218" s="63">
        <f t="shared" si="49"/>
        <v>1914027.2401999999</v>
      </c>
      <c r="K218" s="63">
        <f t="shared" si="55"/>
        <v>1914027.2401999999</v>
      </c>
      <c r="L218" s="77">
        <v>182195954.7579</v>
      </c>
      <c r="M218" s="68">
        <f t="shared" si="52"/>
        <v>319057813.96880001</v>
      </c>
      <c r="N218" s="67"/>
      <c r="O218" s="181"/>
      <c r="P218" s="69">
        <v>14</v>
      </c>
      <c r="Q218" s="187"/>
      <c r="R218" s="63" t="s">
        <v>559</v>
      </c>
      <c r="S218" s="63">
        <v>31823837.722600002</v>
      </c>
      <c r="T218" s="63">
        <v>0</v>
      </c>
      <c r="U218" s="63">
        <v>121545934.9922</v>
      </c>
      <c r="V218" s="63">
        <v>7148544.9985999996</v>
      </c>
      <c r="W218" s="63">
        <v>4601093.1814999999</v>
      </c>
      <c r="X218" s="63">
        <f t="shared" si="57"/>
        <v>2300546.59075</v>
      </c>
      <c r="Y218" s="63">
        <f t="shared" si="58"/>
        <v>2300546.59075</v>
      </c>
      <c r="Z218" s="63">
        <v>188856759.18470001</v>
      </c>
      <c r="AA218" s="68">
        <f t="shared" si="53"/>
        <v>351675623.48885</v>
      </c>
    </row>
    <row r="219" spans="1:27" ht="24.9" customHeight="1">
      <c r="A219" s="179"/>
      <c r="B219" s="181"/>
      <c r="C219" s="59">
        <v>18</v>
      </c>
      <c r="D219" s="63" t="s">
        <v>560</v>
      </c>
      <c r="E219" s="63">
        <v>27837878.315400001</v>
      </c>
      <c r="F219" s="63">
        <v>0</v>
      </c>
      <c r="G219" s="63">
        <v>106322215.9921</v>
      </c>
      <c r="H219" s="63">
        <v>7021899.3984000003</v>
      </c>
      <c r="I219" s="63">
        <v>4024802.8292999999</v>
      </c>
      <c r="J219" s="63">
        <f t="shared" si="49"/>
        <v>2012401.4146499999</v>
      </c>
      <c r="K219" s="63">
        <f t="shared" si="55"/>
        <v>2012401.4146499999</v>
      </c>
      <c r="L219" s="77">
        <v>172278979.60600001</v>
      </c>
      <c r="M219" s="68">
        <f t="shared" si="52"/>
        <v>315473374.72654998</v>
      </c>
      <c r="N219" s="67"/>
      <c r="O219" s="181"/>
      <c r="P219" s="69">
        <v>15</v>
      </c>
      <c r="Q219" s="187"/>
      <c r="R219" s="63" t="s">
        <v>561</v>
      </c>
      <c r="S219" s="63">
        <v>21120478.224199999</v>
      </c>
      <c r="T219" s="63">
        <v>0</v>
      </c>
      <c r="U219" s="63">
        <v>80666206.747899994</v>
      </c>
      <c r="V219" s="63">
        <v>5380736.6918000001</v>
      </c>
      <c r="W219" s="63">
        <v>3053600.5490999999</v>
      </c>
      <c r="X219" s="63">
        <f t="shared" si="57"/>
        <v>1526800.27455</v>
      </c>
      <c r="Y219" s="63">
        <f t="shared" si="58"/>
        <v>1526800.27455</v>
      </c>
      <c r="Z219" s="63">
        <v>134767232.95320001</v>
      </c>
      <c r="AA219" s="68">
        <f t="shared" si="53"/>
        <v>243461454.89164999</v>
      </c>
    </row>
    <row r="220" spans="1:27" ht="24.9" customHeight="1">
      <c r="A220" s="179"/>
      <c r="B220" s="181"/>
      <c r="C220" s="59">
        <v>19</v>
      </c>
      <c r="D220" s="63" t="s">
        <v>562</v>
      </c>
      <c r="E220" s="63">
        <v>36355458.819899999</v>
      </c>
      <c r="F220" s="63">
        <v>0</v>
      </c>
      <c r="G220" s="63">
        <v>138853719.43020001</v>
      </c>
      <c r="H220" s="63">
        <v>9040506.9091999996</v>
      </c>
      <c r="I220" s="63">
        <v>5256275.3475000001</v>
      </c>
      <c r="J220" s="63">
        <f t="shared" si="49"/>
        <v>2628137.6737500001</v>
      </c>
      <c r="K220" s="63">
        <f t="shared" si="55"/>
        <v>2628137.6737500001</v>
      </c>
      <c r="L220" s="77">
        <v>234042194.25560001</v>
      </c>
      <c r="M220" s="68">
        <f t="shared" si="52"/>
        <v>420920017.08864999</v>
      </c>
      <c r="N220" s="67"/>
      <c r="O220" s="181"/>
      <c r="P220" s="69">
        <v>16</v>
      </c>
      <c r="Q220" s="187"/>
      <c r="R220" s="63" t="s">
        <v>563</v>
      </c>
      <c r="S220" s="63">
        <v>34906401.759499997</v>
      </c>
      <c r="T220" s="63">
        <v>0</v>
      </c>
      <c r="U220" s="63">
        <v>133319283.36409999</v>
      </c>
      <c r="V220" s="63">
        <v>7754364.7122999998</v>
      </c>
      <c r="W220" s="63">
        <v>5046770.5537</v>
      </c>
      <c r="X220" s="63">
        <f t="shared" si="57"/>
        <v>2523385.27685</v>
      </c>
      <c r="Y220" s="63">
        <f t="shared" si="58"/>
        <v>2523385.27685</v>
      </c>
      <c r="Z220" s="63">
        <v>207392989.14489999</v>
      </c>
      <c r="AA220" s="68">
        <f t="shared" si="53"/>
        <v>385896424.25765002</v>
      </c>
    </row>
    <row r="221" spans="1:27" ht="24.9" customHeight="1">
      <c r="A221" s="179"/>
      <c r="B221" s="181"/>
      <c r="C221" s="59">
        <v>20</v>
      </c>
      <c r="D221" s="63" t="s">
        <v>564</v>
      </c>
      <c r="E221" s="63">
        <v>28819533.9844</v>
      </c>
      <c r="F221" s="63">
        <v>0</v>
      </c>
      <c r="G221" s="63">
        <v>110071489.01090001</v>
      </c>
      <c r="H221" s="63">
        <v>7819664.4665999999</v>
      </c>
      <c r="I221" s="63">
        <v>4166730.6897999998</v>
      </c>
      <c r="J221" s="63">
        <f t="shared" si="49"/>
        <v>2083365.3448999999</v>
      </c>
      <c r="K221" s="63">
        <f t="shared" si="55"/>
        <v>2083365.3448999999</v>
      </c>
      <c r="L221" s="77">
        <v>196688150.22639999</v>
      </c>
      <c r="M221" s="68">
        <f t="shared" si="52"/>
        <v>345482203.03320003</v>
      </c>
      <c r="N221" s="67"/>
      <c r="O221" s="181"/>
      <c r="P221" s="69">
        <v>17</v>
      </c>
      <c r="Q221" s="187"/>
      <c r="R221" s="63" t="s">
        <v>565</v>
      </c>
      <c r="S221" s="63">
        <v>28125089.975000001</v>
      </c>
      <c r="T221" s="63">
        <v>0</v>
      </c>
      <c r="U221" s="63">
        <v>107419173.8767</v>
      </c>
      <c r="V221" s="63">
        <v>6177683.7143000001</v>
      </c>
      <c r="W221" s="63">
        <v>4066327.9155999999</v>
      </c>
      <c r="X221" s="63">
        <f t="shared" si="57"/>
        <v>2033163.9578</v>
      </c>
      <c r="Y221" s="63">
        <f t="shared" si="58"/>
        <v>2033163.9578</v>
      </c>
      <c r="Z221" s="63">
        <v>159151373.87509999</v>
      </c>
      <c r="AA221" s="68">
        <f t="shared" si="53"/>
        <v>302906485.39889997</v>
      </c>
    </row>
    <row r="222" spans="1:27" ht="24.9" customHeight="1">
      <c r="A222" s="179"/>
      <c r="B222" s="181"/>
      <c r="C222" s="59">
        <v>21</v>
      </c>
      <c r="D222" s="63" t="s">
        <v>566</v>
      </c>
      <c r="E222" s="63">
        <v>22856449.748</v>
      </c>
      <c r="F222" s="63">
        <v>0</v>
      </c>
      <c r="G222" s="63">
        <v>87296465.606299996</v>
      </c>
      <c r="H222" s="63">
        <v>6760908.7072000001</v>
      </c>
      <c r="I222" s="63">
        <v>3304587.4605999999</v>
      </c>
      <c r="J222" s="63">
        <f t="shared" si="49"/>
        <v>1652293.7302999999</v>
      </c>
      <c r="K222" s="63">
        <f t="shared" si="55"/>
        <v>1652293.7302999999</v>
      </c>
      <c r="L222" s="77">
        <v>164293462.86000001</v>
      </c>
      <c r="M222" s="68">
        <f t="shared" si="52"/>
        <v>282859580.65179998</v>
      </c>
      <c r="N222" s="67"/>
      <c r="O222" s="182"/>
      <c r="P222" s="69">
        <v>18</v>
      </c>
      <c r="Q222" s="188"/>
      <c r="R222" s="63" t="s">
        <v>567</v>
      </c>
      <c r="S222" s="63">
        <v>32998182.107999999</v>
      </c>
      <c r="T222" s="63">
        <v>0</v>
      </c>
      <c r="U222" s="63">
        <v>126031150.99789999</v>
      </c>
      <c r="V222" s="63">
        <v>7018282.5687999995</v>
      </c>
      <c r="W222" s="63">
        <v>4770879.9930999996</v>
      </c>
      <c r="X222" s="63">
        <f t="shared" si="57"/>
        <v>2385439.9965499998</v>
      </c>
      <c r="Y222" s="63">
        <f t="shared" si="58"/>
        <v>2385439.9965499998</v>
      </c>
      <c r="Z222" s="63">
        <v>184871127.3231</v>
      </c>
      <c r="AA222" s="68">
        <f t="shared" si="53"/>
        <v>353304182.99435002</v>
      </c>
    </row>
    <row r="223" spans="1:27" ht="24.9" customHeight="1">
      <c r="A223" s="179"/>
      <c r="B223" s="181"/>
      <c r="C223" s="59">
        <v>22</v>
      </c>
      <c r="D223" s="63" t="s">
        <v>568</v>
      </c>
      <c r="E223" s="63">
        <v>26856024.114399999</v>
      </c>
      <c r="F223" s="63">
        <v>0</v>
      </c>
      <c r="G223" s="63">
        <v>102572184.71259999</v>
      </c>
      <c r="H223" s="63">
        <v>7568524.4101</v>
      </c>
      <c r="I223" s="63">
        <v>3882846.2648</v>
      </c>
      <c r="J223" s="63">
        <f t="shared" si="49"/>
        <v>1941423.1324</v>
      </c>
      <c r="K223" s="63">
        <f t="shared" si="55"/>
        <v>1941423.1324</v>
      </c>
      <c r="L223" s="77">
        <v>189004032.76730001</v>
      </c>
      <c r="M223" s="68">
        <f t="shared" si="52"/>
        <v>327942189.13679999</v>
      </c>
      <c r="N223" s="67"/>
      <c r="O223" s="59"/>
      <c r="P223" s="173" t="s">
        <v>569</v>
      </c>
      <c r="Q223" s="174"/>
      <c r="R223" s="64"/>
      <c r="S223" s="64">
        <f t="shared" ref="S223:W223" si="59">SUM(S205:S222)</f>
        <v>523360786.24900001</v>
      </c>
      <c r="T223" s="64">
        <f t="shared" si="59"/>
        <v>0</v>
      </c>
      <c r="U223" s="64">
        <f t="shared" si="59"/>
        <v>1998890789.2664001</v>
      </c>
      <c r="V223" s="64">
        <f t="shared" si="59"/>
        <v>120660437.9593</v>
      </c>
      <c r="W223" s="64">
        <f t="shared" si="59"/>
        <v>75667547.265300006</v>
      </c>
      <c r="X223" s="64">
        <f t="shared" ref="X223" si="60">SUM(X205:X222)</f>
        <v>37833773.632650003</v>
      </c>
      <c r="Y223" s="64">
        <f t="shared" si="58"/>
        <v>37833773.632650003</v>
      </c>
      <c r="Z223" s="64">
        <f>SUM(Z205:Z222)</f>
        <v>3154236995.6170001</v>
      </c>
      <c r="AA223" s="64">
        <f>SUM(AA205:AA222)</f>
        <v>5834982782.72435</v>
      </c>
    </row>
    <row r="224" spans="1:27" ht="24.9" customHeight="1">
      <c r="A224" s="179"/>
      <c r="B224" s="181"/>
      <c r="C224" s="59">
        <v>23</v>
      </c>
      <c r="D224" s="63" t="s">
        <v>570</v>
      </c>
      <c r="E224" s="63">
        <v>33374315.8389</v>
      </c>
      <c r="F224" s="63">
        <v>0</v>
      </c>
      <c r="G224" s="63">
        <v>127467732.1674</v>
      </c>
      <c r="H224" s="63">
        <v>8840415.1820999999</v>
      </c>
      <c r="I224" s="63">
        <v>4825261.4402000001</v>
      </c>
      <c r="J224" s="63">
        <f t="shared" si="49"/>
        <v>2412630.7201</v>
      </c>
      <c r="K224" s="63">
        <f t="shared" si="55"/>
        <v>2412630.7201</v>
      </c>
      <c r="L224" s="77">
        <v>227919999.5138</v>
      </c>
      <c r="M224" s="68">
        <f t="shared" si="52"/>
        <v>400015093.42229998</v>
      </c>
      <c r="N224" s="67"/>
      <c r="O224" s="180">
        <v>29</v>
      </c>
      <c r="P224" s="69">
        <v>1</v>
      </c>
      <c r="Q224" s="180" t="s">
        <v>118</v>
      </c>
      <c r="R224" s="63" t="s">
        <v>571</v>
      </c>
      <c r="S224" s="63">
        <v>20622320.278200001</v>
      </c>
      <c r="T224" s="63">
        <v>0</v>
      </c>
      <c r="U224" s="63">
        <v>78763574.077999994</v>
      </c>
      <c r="V224" s="63">
        <v>4952932.5056999996</v>
      </c>
      <c r="W224" s="63">
        <v>2981576.8306</v>
      </c>
      <c r="X224" s="63">
        <v>0</v>
      </c>
      <c r="Y224" s="63">
        <f t="shared" si="58"/>
        <v>2981576.8306</v>
      </c>
      <c r="Z224" s="63">
        <v>132747530.4584</v>
      </c>
      <c r="AA224" s="68">
        <f t="shared" si="53"/>
        <v>240067934.15090001</v>
      </c>
    </row>
    <row r="225" spans="1:27" ht="24.9" customHeight="1">
      <c r="A225" s="179"/>
      <c r="B225" s="181"/>
      <c r="C225" s="59">
        <v>24</v>
      </c>
      <c r="D225" s="63" t="s">
        <v>572</v>
      </c>
      <c r="E225" s="63">
        <v>27465106.181899998</v>
      </c>
      <c r="F225" s="63">
        <v>0</v>
      </c>
      <c r="G225" s="63">
        <v>104898473.8936</v>
      </c>
      <c r="H225" s="63">
        <v>6953035.8496000003</v>
      </c>
      <c r="I225" s="63">
        <v>3970907.4023000002</v>
      </c>
      <c r="J225" s="63">
        <f t="shared" si="49"/>
        <v>1985453.7011500001</v>
      </c>
      <c r="K225" s="63">
        <f t="shared" si="55"/>
        <v>1985453.7011500001</v>
      </c>
      <c r="L225" s="77">
        <v>170171965.67550001</v>
      </c>
      <c r="M225" s="68">
        <f t="shared" si="52"/>
        <v>311474035.30175</v>
      </c>
      <c r="N225" s="67"/>
      <c r="O225" s="181"/>
      <c r="P225" s="69">
        <v>2</v>
      </c>
      <c r="Q225" s="181"/>
      <c r="R225" s="63" t="s">
        <v>573</v>
      </c>
      <c r="S225" s="63">
        <v>20680168.740499999</v>
      </c>
      <c r="T225" s="63">
        <v>0</v>
      </c>
      <c r="U225" s="63">
        <v>78984516.803599998</v>
      </c>
      <c r="V225" s="63">
        <v>4867105.8685999997</v>
      </c>
      <c r="W225" s="63">
        <v>2989940.5663000001</v>
      </c>
      <c r="X225" s="63">
        <v>0</v>
      </c>
      <c r="Y225" s="63">
        <f t="shared" si="58"/>
        <v>2989940.5663000001</v>
      </c>
      <c r="Z225" s="63">
        <v>130121497.9174</v>
      </c>
      <c r="AA225" s="68">
        <f t="shared" si="53"/>
        <v>237643229.8964</v>
      </c>
    </row>
    <row r="226" spans="1:27" ht="24.9" customHeight="1">
      <c r="A226" s="179"/>
      <c r="B226" s="182"/>
      <c r="C226" s="59">
        <v>25</v>
      </c>
      <c r="D226" s="63" t="s">
        <v>574</v>
      </c>
      <c r="E226" s="63">
        <v>26375909.650400002</v>
      </c>
      <c r="F226" s="63">
        <v>0</v>
      </c>
      <c r="G226" s="63">
        <v>100738466.167</v>
      </c>
      <c r="H226" s="63">
        <v>6718767.9874</v>
      </c>
      <c r="I226" s="63">
        <v>3813431.2744999998</v>
      </c>
      <c r="J226" s="63">
        <f t="shared" si="49"/>
        <v>1906715.6372499999</v>
      </c>
      <c r="K226" s="63">
        <f t="shared" si="55"/>
        <v>1906715.6372499999</v>
      </c>
      <c r="L226" s="77">
        <v>163004085.74919999</v>
      </c>
      <c r="M226" s="68">
        <f t="shared" si="52"/>
        <v>298743945.19125003</v>
      </c>
      <c r="N226" s="67"/>
      <c r="O226" s="181"/>
      <c r="P226" s="69">
        <v>3</v>
      </c>
      <c r="Q226" s="181"/>
      <c r="R226" s="63" t="s">
        <v>575</v>
      </c>
      <c r="S226" s="63">
        <v>25764016.520599999</v>
      </c>
      <c r="T226" s="63">
        <v>0</v>
      </c>
      <c r="U226" s="63">
        <v>98401440.594500005</v>
      </c>
      <c r="V226" s="63">
        <v>5795917.3271000003</v>
      </c>
      <c r="W226" s="63">
        <v>3724963.7133999998</v>
      </c>
      <c r="X226" s="63">
        <v>0</v>
      </c>
      <c r="Y226" s="63">
        <f t="shared" si="58"/>
        <v>3724963.7133999998</v>
      </c>
      <c r="Z226" s="63">
        <v>158540287.19389999</v>
      </c>
      <c r="AA226" s="68">
        <f t="shared" si="53"/>
        <v>292226625.3495</v>
      </c>
    </row>
    <row r="227" spans="1:27" ht="24.9" customHeight="1">
      <c r="A227" s="59"/>
      <c r="B227" s="172" t="s">
        <v>576</v>
      </c>
      <c r="C227" s="173"/>
      <c r="D227" s="64"/>
      <c r="E227" s="64">
        <f>SUM(E202:E226)</f>
        <v>675441313.49349999</v>
      </c>
      <c r="F227" s="64">
        <f t="shared" ref="F227:M227" si="61">SUM(F202:F226)</f>
        <v>0</v>
      </c>
      <c r="G227" s="64">
        <f t="shared" si="61"/>
        <v>2579737450.1589999</v>
      </c>
      <c r="H227" s="64">
        <f t="shared" si="61"/>
        <v>181391581.336</v>
      </c>
      <c r="I227" s="64">
        <f t="shared" si="61"/>
        <v>97655362.909600005</v>
      </c>
      <c r="J227" s="64">
        <f t="shared" si="61"/>
        <v>48827681.454800002</v>
      </c>
      <c r="K227" s="64">
        <f t="shared" si="61"/>
        <v>48827681.454800002</v>
      </c>
      <c r="L227" s="64">
        <f t="shared" si="61"/>
        <v>4485785961.4217997</v>
      </c>
      <c r="M227" s="64">
        <f t="shared" si="61"/>
        <v>7971183987.8650999</v>
      </c>
      <c r="N227" s="67"/>
      <c r="O227" s="181"/>
      <c r="P227" s="69">
        <v>4</v>
      </c>
      <c r="Q227" s="181"/>
      <c r="R227" s="63" t="s">
        <v>577</v>
      </c>
      <c r="S227" s="63">
        <v>22774821.136399999</v>
      </c>
      <c r="T227" s="63">
        <v>0</v>
      </c>
      <c r="U227" s="63">
        <v>86984698.496299997</v>
      </c>
      <c r="V227" s="63">
        <v>4948944.5324999997</v>
      </c>
      <c r="W227" s="63">
        <v>3292785.5890000002</v>
      </c>
      <c r="X227" s="63">
        <v>0</v>
      </c>
      <c r="Y227" s="63">
        <f t="shared" si="58"/>
        <v>3292785.5890000002</v>
      </c>
      <c r="Z227" s="63">
        <v>132625510.6779</v>
      </c>
      <c r="AA227" s="68">
        <f t="shared" si="53"/>
        <v>250626760.4321</v>
      </c>
    </row>
    <row r="228" spans="1:27" ht="24.9" customHeight="1">
      <c r="A228" s="179"/>
      <c r="B228" s="180" t="s">
        <v>578</v>
      </c>
      <c r="C228" s="59">
        <v>1</v>
      </c>
      <c r="D228" s="63" t="s">
        <v>579</v>
      </c>
      <c r="E228" s="63">
        <v>29951611.851399999</v>
      </c>
      <c r="F228" s="63">
        <f>-308501.6021</f>
        <v>-308501.60210000002</v>
      </c>
      <c r="G228" s="63">
        <v>114395274.9735</v>
      </c>
      <c r="H228" s="63">
        <v>5701448.5389999999</v>
      </c>
      <c r="I228" s="63">
        <v>4330406.6047</v>
      </c>
      <c r="J228" s="63">
        <v>0</v>
      </c>
      <c r="K228" s="63">
        <f t="shared" ref="K228:K259" si="62">I228-J228</f>
        <v>4330406.6047</v>
      </c>
      <c r="L228" s="77">
        <v>174667073.68689999</v>
      </c>
      <c r="M228" s="68">
        <f t="shared" si="52"/>
        <v>328737314.05339998</v>
      </c>
      <c r="N228" s="67"/>
      <c r="O228" s="181"/>
      <c r="P228" s="69">
        <v>5</v>
      </c>
      <c r="Q228" s="181"/>
      <c r="R228" s="63" t="s">
        <v>580</v>
      </c>
      <c r="S228" s="63">
        <v>21552126.721900001</v>
      </c>
      <c r="T228" s="63">
        <v>0</v>
      </c>
      <c r="U228" s="63">
        <v>82314817.474800006</v>
      </c>
      <c r="V228" s="63">
        <v>4891329.1133000003</v>
      </c>
      <c r="W228" s="63">
        <v>3116008.3259000001</v>
      </c>
      <c r="X228" s="63">
        <v>0</v>
      </c>
      <c r="Y228" s="63">
        <f t="shared" si="58"/>
        <v>3116008.3259000001</v>
      </c>
      <c r="Z228" s="63">
        <v>130862655.10259999</v>
      </c>
      <c r="AA228" s="68">
        <f t="shared" si="53"/>
        <v>242736936.7385</v>
      </c>
    </row>
    <row r="229" spans="1:27" ht="24.9" customHeight="1">
      <c r="A229" s="179"/>
      <c r="B229" s="181"/>
      <c r="C229" s="59">
        <v>2</v>
      </c>
      <c r="D229" s="63" t="s">
        <v>581</v>
      </c>
      <c r="E229" s="63">
        <v>28124516.4652</v>
      </c>
      <c r="F229" s="63">
        <f>-289682.5196</f>
        <v>-289682.5196</v>
      </c>
      <c r="G229" s="63">
        <v>107416983.45020001</v>
      </c>
      <c r="H229" s="63">
        <v>5756984.7585000005</v>
      </c>
      <c r="I229" s="63">
        <v>4066244.9975000001</v>
      </c>
      <c r="J229" s="63">
        <v>0</v>
      </c>
      <c r="K229" s="63">
        <f t="shared" si="62"/>
        <v>4066244.9975000001</v>
      </c>
      <c r="L229" s="77">
        <v>176366312.1117</v>
      </c>
      <c r="M229" s="68">
        <f t="shared" si="52"/>
        <v>321441359.26349998</v>
      </c>
      <c r="N229" s="67"/>
      <c r="O229" s="181"/>
      <c r="P229" s="69">
        <v>6</v>
      </c>
      <c r="Q229" s="181"/>
      <c r="R229" s="63" t="s">
        <v>582</v>
      </c>
      <c r="S229" s="63">
        <v>24546813.757800002</v>
      </c>
      <c r="T229" s="63">
        <v>0</v>
      </c>
      <c r="U229" s="63">
        <v>93752534.036799997</v>
      </c>
      <c r="V229" s="63">
        <v>5670551.8103</v>
      </c>
      <c r="W229" s="63">
        <v>3548980.4338000002</v>
      </c>
      <c r="X229" s="63">
        <v>0</v>
      </c>
      <c r="Y229" s="63">
        <f t="shared" si="58"/>
        <v>3548980.4338000002</v>
      </c>
      <c r="Z229" s="63">
        <v>154704485.889</v>
      </c>
      <c r="AA229" s="68">
        <f t="shared" si="53"/>
        <v>282223365.92769998</v>
      </c>
    </row>
    <row r="230" spans="1:27" ht="24.9" customHeight="1">
      <c r="A230" s="179"/>
      <c r="B230" s="181"/>
      <c r="C230" s="59">
        <v>3</v>
      </c>
      <c r="D230" s="63" t="s">
        <v>583</v>
      </c>
      <c r="E230" s="63">
        <v>28366629.5537</v>
      </c>
      <c r="F230" s="63">
        <f>-292176.2844</f>
        <v>-292176.2844</v>
      </c>
      <c r="G230" s="63">
        <v>108341694.7299</v>
      </c>
      <c r="H230" s="63">
        <v>5762222.5239000004</v>
      </c>
      <c r="I230" s="63">
        <v>4101249.7285000002</v>
      </c>
      <c r="J230" s="63">
        <v>0</v>
      </c>
      <c r="K230" s="63">
        <f t="shared" si="62"/>
        <v>4101249.7285000002</v>
      </c>
      <c r="L230" s="77">
        <v>176526571.7094</v>
      </c>
      <c r="M230" s="68">
        <f t="shared" si="52"/>
        <v>322806191.96100003</v>
      </c>
      <c r="N230" s="67"/>
      <c r="O230" s="181"/>
      <c r="P230" s="69">
        <v>7</v>
      </c>
      <c r="Q230" s="181"/>
      <c r="R230" s="63" t="s">
        <v>584</v>
      </c>
      <c r="S230" s="63">
        <v>20573877.008900002</v>
      </c>
      <c r="T230" s="63">
        <v>0</v>
      </c>
      <c r="U230" s="63">
        <v>78578552.946899995</v>
      </c>
      <c r="V230" s="63">
        <v>5039668.0826000003</v>
      </c>
      <c r="W230" s="63">
        <v>2974572.8986999998</v>
      </c>
      <c r="X230" s="63">
        <v>0</v>
      </c>
      <c r="Y230" s="63">
        <f t="shared" si="58"/>
        <v>2974572.8986999998</v>
      </c>
      <c r="Z230" s="63">
        <v>135401373.77559999</v>
      </c>
      <c r="AA230" s="68">
        <f t="shared" si="53"/>
        <v>242568044.71270001</v>
      </c>
    </row>
    <row r="231" spans="1:27" ht="24.9" customHeight="1">
      <c r="A231" s="179"/>
      <c r="B231" s="181"/>
      <c r="C231" s="59">
        <v>4</v>
      </c>
      <c r="D231" s="63" t="s">
        <v>100</v>
      </c>
      <c r="E231" s="63">
        <v>27353357.294300001</v>
      </c>
      <c r="F231" s="63">
        <f>-281739.5801</f>
        <v>-281739.58010000002</v>
      </c>
      <c r="G231" s="63">
        <v>104471667.32340001</v>
      </c>
      <c r="H231" s="63">
        <v>5418700.1021999996</v>
      </c>
      <c r="I231" s="63">
        <v>3954750.7385</v>
      </c>
      <c r="J231" s="63">
        <v>0</v>
      </c>
      <c r="K231" s="63">
        <f t="shared" si="62"/>
        <v>3954750.7385</v>
      </c>
      <c r="L231" s="77">
        <v>166015836.486</v>
      </c>
      <c r="M231" s="68">
        <f t="shared" si="52"/>
        <v>306932572.36430001</v>
      </c>
      <c r="N231" s="67"/>
      <c r="O231" s="181"/>
      <c r="P231" s="69">
        <v>8</v>
      </c>
      <c r="Q231" s="181"/>
      <c r="R231" s="63" t="s">
        <v>585</v>
      </c>
      <c r="S231" s="63">
        <v>21367027.496399999</v>
      </c>
      <c r="T231" s="63">
        <v>0</v>
      </c>
      <c r="U231" s="63">
        <v>81607861.304900005</v>
      </c>
      <c r="V231" s="63">
        <v>4951091.9027000004</v>
      </c>
      <c r="W231" s="63">
        <v>3089246.6639999999</v>
      </c>
      <c r="X231" s="63">
        <v>0</v>
      </c>
      <c r="Y231" s="63">
        <f t="shared" si="58"/>
        <v>3089246.6639999999</v>
      </c>
      <c r="Z231" s="63">
        <v>132691213.6366</v>
      </c>
      <c r="AA231" s="68">
        <f t="shared" si="53"/>
        <v>243706441.00459999</v>
      </c>
    </row>
    <row r="232" spans="1:27" ht="24.9" customHeight="1">
      <c r="A232" s="179"/>
      <c r="B232" s="181"/>
      <c r="C232" s="59">
        <v>5</v>
      </c>
      <c r="D232" s="63" t="s">
        <v>586</v>
      </c>
      <c r="E232" s="63">
        <v>27264594.144200001</v>
      </c>
      <c r="F232" s="63">
        <f>-280825.3197</f>
        <v>-280825.31969999999</v>
      </c>
      <c r="G232" s="63">
        <v>104132651.01189999</v>
      </c>
      <c r="H232" s="63">
        <v>5632096.4351000004</v>
      </c>
      <c r="I232" s="63">
        <v>3941917.3547</v>
      </c>
      <c r="J232" s="63">
        <v>0</v>
      </c>
      <c r="K232" s="63">
        <f t="shared" si="62"/>
        <v>3941917.3547</v>
      </c>
      <c r="L232" s="77">
        <v>172545111.46419999</v>
      </c>
      <c r="M232" s="68">
        <f t="shared" si="52"/>
        <v>313235545.09039998</v>
      </c>
      <c r="N232" s="67"/>
      <c r="O232" s="181"/>
      <c r="P232" s="69">
        <v>9</v>
      </c>
      <c r="Q232" s="181"/>
      <c r="R232" s="63" t="s">
        <v>587</v>
      </c>
      <c r="S232" s="63">
        <v>21015531.745000001</v>
      </c>
      <c r="T232" s="63">
        <v>0</v>
      </c>
      <c r="U232" s="63">
        <v>80265380.862499997</v>
      </c>
      <c r="V232" s="63">
        <v>4932913.1074000001</v>
      </c>
      <c r="W232" s="63">
        <v>3038427.3783</v>
      </c>
      <c r="X232" s="63">
        <v>0</v>
      </c>
      <c r="Y232" s="63">
        <f t="shared" si="58"/>
        <v>3038427.3783</v>
      </c>
      <c r="Z232" s="63">
        <v>132134998.11300001</v>
      </c>
      <c r="AA232" s="68">
        <f t="shared" si="53"/>
        <v>241387251.2062</v>
      </c>
    </row>
    <row r="233" spans="1:27" ht="24.9" customHeight="1">
      <c r="A233" s="179"/>
      <c r="B233" s="181"/>
      <c r="C233" s="59">
        <v>6</v>
      </c>
      <c r="D233" s="63" t="s">
        <v>588</v>
      </c>
      <c r="E233" s="63">
        <v>28338600.377300002</v>
      </c>
      <c r="F233" s="63">
        <f>-291887.5839</f>
        <v>-291887.58390000003</v>
      </c>
      <c r="G233" s="63">
        <v>108234641.8821</v>
      </c>
      <c r="H233" s="63">
        <v>5491051.7073999997</v>
      </c>
      <c r="I233" s="63">
        <v>4097197.2678</v>
      </c>
      <c r="J233" s="63">
        <v>0</v>
      </c>
      <c r="K233" s="63">
        <f t="shared" si="62"/>
        <v>4097197.2678</v>
      </c>
      <c r="L233" s="77">
        <v>168229574.2701</v>
      </c>
      <c r="M233" s="68">
        <f t="shared" si="52"/>
        <v>314099177.92079997</v>
      </c>
      <c r="N233" s="67"/>
      <c r="O233" s="181"/>
      <c r="P233" s="69">
        <v>10</v>
      </c>
      <c r="Q233" s="181"/>
      <c r="R233" s="63" t="s">
        <v>589</v>
      </c>
      <c r="S233" s="63">
        <v>23856781.353100002</v>
      </c>
      <c r="T233" s="63">
        <v>0</v>
      </c>
      <c r="U233" s="63">
        <v>91117068.304199994</v>
      </c>
      <c r="V233" s="63">
        <v>5594234.9555000002</v>
      </c>
      <c r="W233" s="63">
        <v>3449215.4896999998</v>
      </c>
      <c r="X233" s="63">
        <v>0</v>
      </c>
      <c r="Y233" s="63">
        <f t="shared" si="58"/>
        <v>3449215.4896999998</v>
      </c>
      <c r="Z233" s="63">
        <v>152369423.59380001</v>
      </c>
      <c r="AA233" s="68">
        <f t="shared" si="53"/>
        <v>276386723.69630003</v>
      </c>
    </row>
    <row r="234" spans="1:27" ht="24.9" customHeight="1">
      <c r="A234" s="179"/>
      <c r="B234" s="181"/>
      <c r="C234" s="59">
        <v>7</v>
      </c>
      <c r="D234" s="63" t="s">
        <v>590</v>
      </c>
      <c r="E234" s="63">
        <v>33111495.712099999</v>
      </c>
      <c r="F234" s="63">
        <f>-341048.4058</f>
        <v>-341048.40580000001</v>
      </c>
      <c r="G234" s="63">
        <v>126463933.74680001</v>
      </c>
      <c r="H234" s="63">
        <v>6415886.5543999998</v>
      </c>
      <c r="I234" s="63">
        <v>4787262.8838</v>
      </c>
      <c r="J234" s="63">
        <v>0</v>
      </c>
      <c r="K234" s="63">
        <f t="shared" si="62"/>
        <v>4787262.8838</v>
      </c>
      <c r="L234" s="77">
        <v>196526691.40079999</v>
      </c>
      <c r="M234" s="68">
        <f t="shared" si="52"/>
        <v>366964221.89209998</v>
      </c>
      <c r="N234" s="67"/>
      <c r="O234" s="181"/>
      <c r="P234" s="69">
        <v>11</v>
      </c>
      <c r="Q234" s="181"/>
      <c r="R234" s="63" t="s">
        <v>591</v>
      </c>
      <c r="S234" s="63">
        <v>25260290.511500001</v>
      </c>
      <c r="T234" s="63">
        <v>0</v>
      </c>
      <c r="U234" s="63">
        <v>96477541.620000005</v>
      </c>
      <c r="V234" s="63">
        <v>5987499.1057000002</v>
      </c>
      <c r="W234" s="63">
        <v>3652134.9638999999</v>
      </c>
      <c r="X234" s="63">
        <v>0</v>
      </c>
      <c r="Y234" s="63">
        <f t="shared" si="58"/>
        <v>3652134.9638999999</v>
      </c>
      <c r="Z234" s="63">
        <v>164402103.54370001</v>
      </c>
      <c r="AA234" s="68">
        <f t="shared" si="53"/>
        <v>295779569.74479997</v>
      </c>
    </row>
    <row r="235" spans="1:27" ht="24.9" customHeight="1">
      <c r="A235" s="179"/>
      <c r="B235" s="181"/>
      <c r="C235" s="59">
        <v>8</v>
      </c>
      <c r="D235" s="63" t="s">
        <v>592</v>
      </c>
      <c r="E235" s="63">
        <v>29329280.724100001</v>
      </c>
      <c r="F235" s="63">
        <f>-302091.5915</f>
        <v>-302091.59149999998</v>
      </c>
      <c r="G235" s="63">
        <v>112018383.1794</v>
      </c>
      <c r="H235" s="63">
        <v>5693779.3597999997</v>
      </c>
      <c r="I235" s="63">
        <v>4240429.9171000002</v>
      </c>
      <c r="J235" s="63">
        <v>0</v>
      </c>
      <c r="K235" s="63">
        <f t="shared" si="62"/>
        <v>4240429.9171000002</v>
      </c>
      <c r="L235" s="77">
        <v>174432420.26289999</v>
      </c>
      <c r="M235" s="68">
        <f t="shared" si="52"/>
        <v>325412201.85180002</v>
      </c>
      <c r="N235" s="67"/>
      <c r="O235" s="181"/>
      <c r="P235" s="69">
        <v>12</v>
      </c>
      <c r="Q235" s="181"/>
      <c r="R235" s="63" t="s">
        <v>593</v>
      </c>
      <c r="S235" s="63">
        <v>29195074.6701</v>
      </c>
      <c r="T235" s="63">
        <v>0</v>
      </c>
      <c r="U235" s="63">
        <v>111505805.14120001</v>
      </c>
      <c r="V235" s="63">
        <v>6224198.3816999998</v>
      </c>
      <c r="W235" s="63">
        <v>4221026.3942999998</v>
      </c>
      <c r="X235" s="63">
        <v>0</v>
      </c>
      <c r="Y235" s="63">
        <f t="shared" si="58"/>
        <v>4221026.3942999998</v>
      </c>
      <c r="Z235" s="63">
        <v>171644377.29629999</v>
      </c>
      <c r="AA235" s="68">
        <f t="shared" si="53"/>
        <v>322790481.8836</v>
      </c>
    </row>
    <row r="236" spans="1:27" ht="24.9" customHeight="1">
      <c r="A236" s="179"/>
      <c r="B236" s="181"/>
      <c r="C236" s="59">
        <v>9</v>
      </c>
      <c r="D236" s="63" t="s">
        <v>594</v>
      </c>
      <c r="E236" s="63">
        <v>26535972.2755</v>
      </c>
      <c r="F236" s="63">
        <f>-273320.5144</f>
        <v>-273320.51439999999</v>
      </c>
      <c r="G236" s="63">
        <v>101349799.1433</v>
      </c>
      <c r="H236" s="63">
        <v>5351461.2833000002</v>
      </c>
      <c r="I236" s="63">
        <v>3836573.1425999999</v>
      </c>
      <c r="J236" s="63">
        <v>0</v>
      </c>
      <c r="K236" s="63">
        <f t="shared" si="62"/>
        <v>3836573.1425999999</v>
      </c>
      <c r="L236" s="77">
        <v>163958534.31799999</v>
      </c>
      <c r="M236" s="68">
        <f t="shared" si="52"/>
        <v>300759019.64829999</v>
      </c>
      <c r="N236" s="67"/>
      <c r="O236" s="181"/>
      <c r="P236" s="69">
        <v>13</v>
      </c>
      <c r="Q236" s="181"/>
      <c r="R236" s="63" t="s">
        <v>595</v>
      </c>
      <c r="S236" s="63">
        <v>27214020.7302</v>
      </c>
      <c r="T236" s="63">
        <v>0</v>
      </c>
      <c r="U236" s="63">
        <v>103939494.142</v>
      </c>
      <c r="V236" s="63">
        <v>5833433.8158</v>
      </c>
      <c r="W236" s="63">
        <v>3934605.4462000001</v>
      </c>
      <c r="X236" s="63">
        <v>0</v>
      </c>
      <c r="Y236" s="63">
        <f t="shared" si="58"/>
        <v>3934605.4462000001</v>
      </c>
      <c r="Z236" s="63">
        <v>159688176.9808</v>
      </c>
      <c r="AA236" s="68">
        <f t="shared" si="53"/>
        <v>300609731.11500001</v>
      </c>
    </row>
    <row r="237" spans="1:27" ht="24.9" customHeight="1">
      <c r="A237" s="179"/>
      <c r="B237" s="181"/>
      <c r="C237" s="59">
        <v>10</v>
      </c>
      <c r="D237" s="63" t="s">
        <v>596</v>
      </c>
      <c r="E237" s="63">
        <v>36858350.698700003</v>
      </c>
      <c r="F237" s="63">
        <f>-379641.0122</f>
        <v>-379641.0122</v>
      </c>
      <c r="G237" s="63">
        <v>140774432.5808</v>
      </c>
      <c r="H237" s="63">
        <v>6637077.0458000004</v>
      </c>
      <c r="I237" s="63">
        <v>5328983.4983999999</v>
      </c>
      <c r="J237" s="63">
        <v>0</v>
      </c>
      <c r="K237" s="63">
        <f t="shared" si="62"/>
        <v>5328983.4983999999</v>
      </c>
      <c r="L237" s="77">
        <v>203294443.78479999</v>
      </c>
      <c r="M237" s="68">
        <f t="shared" si="52"/>
        <v>392513646.59630001</v>
      </c>
      <c r="N237" s="67"/>
      <c r="O237" s="181"/>
      <c r="P237" s="69">
        <v>14</v>
      </c>
      <c r="Q237" s="181"/>
      <c r="R237" s="63" t="s">
        <v>597</v>
      </c>
      <c r="S237" s="63">
        <v>23722197.514899999</v>
      </c>
      <c r="T237" s="63">
        <v>0</v>
      </c>
      <c r="U237" s="63">
        <v>90603047.380400002</v>
      </c>
      <c r="V237" s="63">
        <v>5624877.5872</v>
      </c>
      <c r="W237" s="63">
        <v>3429757.3467999999</v>
      </c>
      <c r="X237" s="63">
        <v>0</v>
      </c>
      <c r="Y237" s="63">
        <f t="shared" si="58"/>
        <v>3429757.3467999999</v>
      </c>
      <c r="Z237" s="63">
        <v>153306994.3858</v>
      </c>
      <c r="AA237" s="68">
        <f t="shared" si="53"/>
        <v>276686874.21509999</v>
      </c>
    </row>
    <row r="238" spans="1:27" ht="24.9" customHeight="1">
      <c r="A238" s="179"/>
      <c r="B238" s="181"/>
      <c r="C238" s="59">
        <v>11</v>
      </c>
      <c r="D238" s="63" t="s">
        <v>598</v>
      </c>
      <c r="E238" s="63">
        <v>28594158.0821</v>
      </c>
      <c r="F238" s="63">
        <f>-294519.8282</f>
        <v>-294519.82819999999</v>
      </c>
      <c r="G238" s="63">
        <v>109210702.6718</v>
      </c>
      <c r="H238" s="63">
        <v>5666261.2083999999</v>
      </c>
      <c r="I238" s="63">
        <v>4134145.8226999999</v>
      </c>
      <c r="J238" s="63">
        <v>0</v>
      </c>
      <c r="K238" s="63">
        <f t="shared" si="62"/>
        <v>4134145.8226999999</v>
      </c>
      <c r="L238" s="77">
        <v>173590449.014</v>
      </c>
      <c r="M238" s="68">
        <f t="shared" si="52"/>
        <v>320901196.97079998</v>
      </c>
      <c r="N238" s="67"/>
      <c r="O238" s="181"/>
      <c r="P238" s="69">
        <v>15</v>
      </c>
      <c r="Q238" s="181"/>
      <c r="R238" s="63" t="s">
        <v>599</v>
      </c>
      <c r="S238" s="63">
        <v>18641407.0383</v>
      </c>
      <c r="T238" s="63">
        <v>0</v>
      </c>
      <c r="U238" s="63">
        <v>71197800.459700003</v>
      </c>
      <c r="V238" s="63">
        <v>4508245.0883999998</v>
      </c>
      <c r="W238" s="63">
        <v>2695176.2248999998</v>
      </c>
      <c r="X238" s="63">
        <v>0</v>
      </c>
      <c r="Y238" s="63">
        <f t="shared" si="58"/>
        <v>2695176.2248999998</v>
      </c>
      <c r="Z238" s="63">
        <v>119141455.846</v>
      </c>
      <c r="AA238" s="68">
        <f t="shared" si="53"/>
        <v>216184084.6573</v>
      </c>
    </row>
    <row r="239" spans="1:27" ht="24.9" customHeight="1">
      <c r="A239" s="179"/>
      <c r="B239" s="181"/>
      <c r="C239" s="59">
        <v>12</v>
      </c>
      <c r="D239" s="63" t="s">
        <v>600</v>
      </c>
      <c r="E239" s="63">
        <v>31551456.976300001</v>
      </c>
      <c r="F239" s="63">
        <f>-324980.0069</f>
        <v>-324980.00689999998</v>
      </c>
      <c r="G239" s="63">
        <v>120505621.3515</v>
      </c>
      <c r="H239" s="63">
        <v>6208341.5213000001</v>
      </c>
      <c r="I239" s="63">
        <v>4561712.3498</v>
      </c>
      <c r="J239" s="63">
        <v>0</v>
      </c>
      <c r="K239" s="63">
        <f t="shared" si="62"/>
        <v>4561712.3498</v>
      </c>
      <c r="L239" s="77">
        <v>190176448.29429999</v>
      </c>
      <c r="M239" s="68">
        <f t="shared" si="52"/>
        <v>352678600.48629999</v>
      </c>
      <c r="N239" s="67"/>
      <c r="O239" s="181"/>
      <c r="P239" s="69">
        <v>16</v>
      </c>
      <c r="Q239" s="181"/>
      <c r="R239" s="63" t="s">
        <v>339</v>
      </c>
      <c r="S239" s="63">
        <v>24021217.230099998</v>
      </c>
      <c r="T239" s="63">
        <v>0</v>
      </c>
      <c r="U239" s="63">
        <v>91745104.199300006</v>
      </c>
      <c r="V239" s="63">
        <v>5186427.7691000002</v>
      </c>
      <c r="W239" s="63">
        <v>3472989.6428999999</v>
      </c>
      <c r="X239" s="63">
        <v>0</v>
      </c>
      <c r="Y239" s="63">
        <f t="shared" si="58"/>
        <v>3472989.6428999999</v>
      </c>
      <c r="Z239" s="63">
        <v>139891771.22490001</v>
      </c>
      <c r="AA239" s="68">
        <f t="shared" si="53"/>
        <v>264317510.0663</v>
      </c>
    </row>
    <row r="240" spans="1:27" ht="24.9" customHeight="1">
      <c r="A240" s="179"/>
      <c r="B240" s="182"/>
      <c r="C240" s="59">
        <v>13</v>
      </c>
      <c r="D240" s="63" t="s">
        <v>601</v>
      </c>
      <c r="E240" s="63">
        <v>34556674.087499999</v>
      </c>
      <c r="F240" s="63">
        <f>-355933.7431</f>
        <v>-355933.74310000002</v>
      </c>
      <c r="G240" s="63">
        <v>131983555.8109</v>
      </c>
      <c r="H240" s="63">
        <v>6668390.0206000004</v>
      </c>
      <c r="I240" s="63">
        <v>4996206.8969000001</v>
      </c>
      <c r="J240" s="63">
        <v>0</v>
      </c>
      <c r="K240" s="63">
        <f t="shared" si="62"/>
        <v>4996206.8969000001</v>
      </c>
      <c r="L240" s="77">
        <v>204252525.02430001</v>
      </c>
      <c r="M240" s="68">
        <f t="shared" si="52"/>
        <v>382101418.09710002</v>
      </c>
      <c r="N240" s="67"/>
      <c r="O240" s="181"/>
      <c r="P240" s="69">
        <v>17</v>
      </c>
      <c r="Q240" s="181"/>
      <c r="R240" s="63" t="s">
        <v>602</v>
      </c>
      <c r="S240" s="63">
        <v>21177987.2914</v>
      </c>
      <c r="T240" s="63">
        <v>0</v>
      </c>
      <c r="U240" s="63">
        <v>80885853.208800003</v>
      </c>
      <c r="V240" s="63">
        <v>4792186.5086000003</v>
      </c>
      <c r="W240" s="63">
        <v>3061915.2149999999</v>
      </c>
      <c r="X240" s="63">
        <v>0</v>
      </c>
      <c r="Y240" s="63">
        <f t="shared" si="58"/>
        <v>3061915.2149999999</v>
      </c>
      <c r="Z240" s="63">
        <v>127829194.69059999</v>
      </c>
      <c r="AA240" s="68">
        <f t="shared" si="53"/>
        <v>237747136.91440001</v>
      </c>
    </row>
    <row r="241" spans="1:27" ht="24.9" customHeight="1">
      <c r="A241" s="59"/>
      <c r="B241" s="172" t="s">
        <v>603</v>
      </c>
      <c r="C241" s="173"/>
      <c r="D241" s="64"/>
      <c r="E241" s="64">
        <f>SUM(E228:E240)</f>
        <v>389936698.24239999</v>
      </c>
      <c r="F241" s="64">
        <f t="shared" ref="F241:M241" si="63">SUM(F228:F240)</f>
        <v>-4016347.9918999998</v>
      </c>
      <c r="G241" s="64">
        <f t="shared" si="63"/>
        <v>1489299341.8555</v>
      </c>
      <c r="H241" s="64">
        <f t="shared" si="63"/>
        <v>76403701.059699997</v>
      </c>
      <c r="I241" s="64">
        <f t="shared" si="63"/>
        <v>56377081.203000002</v>
      </c>
      <c r="J241" s="64">
        <f t="shared" si="63"/>
        <v>0</v>
      </c>
      <c r="K241" s="64">
        <f t="shared" si="63"/>
        <v>56377081.203000002</v>
      </c>
      <c r="L241" s="64">
        <f t="shared" si="63"/>
        <v>2340581991.8274002</v>
      </c>
      <c r="M241" s="64">
        <f t="shared" si="63"/>
        <v>4348582466.1961002</v>
      </c>
      <c r="N241" s="67"/>
      <c r="O241" s="181"/>
      <c r="P241" s="69">
        <v>18</v>
      </c>
      <c r="Q241" s="181"/>
      <c r="R241" s="63" t="s">
        <v>604</v>
      </c>
      <c r="S241" s="63">
        <v>22078281.025699999</v>
      </c>
      <c r="T241" s="63">
        <v>0</v>
      </c>
      <c r="U241" s="63">
        <v>84324377.646899998</v>
      </c>
      <c r="V241" s="63">
        <v>5298204.6364000002</v>
      </c>
      <c r="W241" s="63">
        <v>3192079.7601999999</v>
      </c>
      <c r="X241" s="63">
        <v>0</v>
      </c>
      <c r="Y241" s="63">
        <f t="shared" si="58"/>
        <v>3192079.7601999999</v>
      </c>
      <c r="Z241" s="63">
        <v>143311801.42590001</v>
      </c>
      <c r="AA241" s="68">
        <f t="shared" si="53"/>
        <v>258204744.49509999</v>
      </c>
    </row>
    <row r="242" spans="1:27" ht="24.9" customHeight="1">
      <c r="A242" s="179">
        <v>12</v>
      </c>
      <c r="B242" s="180" t="s">
        <v>605</v>
      </c>
      <c r="C242" s="59">
        <v>1</v>
      </c>
      <c r="D242" s="63" t="s">
        <v>606</v>
      </c>
      <c r="E242" s="63">
        <v>35877171.894500002</v>
      </c>
      <c r="F242" s="63">
        <v>0</v>
      </c>
      <c r="G242" s="63">
        <v>137026980.86860001</v>
      </c>
      <c r="H242" s="63">
        <v>8796916.4096000008</v>
      </c>
      <c r="I242" s="63">
        <v>5187124.5828999998</v>
      </c>
      <c r="J242" s="63">
        <f t="shared" ref="J242:J259" si="64">I242/2</f>
        <v>2593562.2914499999</v>
      </c>
      <c r="K242" s="63">
        <f t="shared" si="62"/>
        <v>2593562.2914499999</v>
      </c>
      <c r="L242" s="77">
        <v>211090115.7024</v>
      </c>
      <c r="M242" s="68">
        <f t="shared" si="52"/>
        <v>395384747.16654998</v>
      </c>
      <c r="N242" s="67"/>
      <c r="O242" s="181"/>
      <c r="P242" s="69">
        <v>19</v>
      </c>
      <c r="Q242" s="181"/>
      <c r="R242" s="63" t="s">
        <v>607</v>
      </c>
      <c r="S242" s="63">
        <v>23396230.554200001</v>
      </c>
      <c r="T242" s="63">
        <v>0</v>
      </c>
      <c r="U242" s="63">
        <v>89358069.972000003</v>
      </c>
      <c r="V242" s="63">
        <v>5263767.1810999997</v>
      </c>
      <c r="W242" s="63">
        <v>3382629.0158000002</v>
      </c>
      <c r="X242" s="63">
        <v>0</v>
      </c>
      <c r="Y242" s="63">
        <f t="shared" si="58"/>
        <v>3382629.0158000002</v>
      </c>
      <c r="Z242" s="63">
        <v>142258120.6433</v>
      </c>
      <c r="AA242" s="68">
        <f t="shared" si="53"/>
        <v>263658817.3664</v>
      </c>
    </row>
    <row r="243" spans="1:27" ht="24.9" customHeight="1">
      <c r="A243" s="179"/>
      <c r="B243" s="181"/>
      <c r="C243" s="59">
        <v>2</v>
      </c>
      <c r="D243" s="63" t="s">
        <v>608</v>
      </c>
      <c r="E243" s="63">
        <v>34075506.483199999</v>
      </c>
      <c r="F243" s="63">
        <v>0</v>
      </c>
      <c r="G243" s="63">
        <v>130145814.9684</v>
      </c>
      <c r="H243" s="63">
        <v>9680735.3498999998</v>
      </c>
      <c r="I243" s="63">
        <v>4926639.6436000001</v>
      </c>
      <c r="J243" s="63">
        <f t="shared" si="64"/>
        <v>2463319.8218</v>
      </c>
      <c r="K243" s="63">
        <f t="shared" si="62"/>
        <v>2463319.8218</v>
      </c>
      <c r="L243" s="77">
        <v>238132271.55790001</v>
      </c>
      <c r="M243" s="68">
        <f t="shared" si="52"/>
        <v>414497648.18120003</v>
      </c>
      <c r="N243" s="67"/>
      <c r="O243" s="181"/>
      <c r="P243" s="69">
        <v>20</v>
      </c>
      <c r="Q243" s="181"/>
      <c r="R243" s="63" t="s">
        <v>347</v>
      </c>
      <c r="S243" s="63">
        <v>23154027.536699999</v>
      </c>
      <c r="T243" s="63">
        <v>0</v>
      </c>
      <c r="U243" s="63">
        <v>88433015.223100007</v>
      </c>
      <c r="V243" s="63">
        <v>5444896.1524</v>
      </c>
      <c r="W243" s="63">
        <v>3347611.2828000002</v>
      </c>
      <c r="X243" s="63">
        <v>0</v>
      </c>
      <c r="Y243" s="63">
        <f t="shared" si="58"/>
        <v>3347611.2828000002</v>
      </c>
      <c r="Z243" s="63">
        <v>147800113.067</v>
      </c>
      <c r="AA243" s="68">
        <f t="shared" si="53"/>
        <v>268179663.26199999</v>
      </c>
    </row>
    <row r="244" spans="1:27" ht="24.9" customHeight="1">
      <c r="A244" s="179"/>
      <c r="B244" s="181"/>
      <c r="C244" s="59">
        <v>3</v>
      </c>
      <c r="D244" s="63" t="s">
        <v>609</v>
      </c>
      <c r="E244" s="63">
        <v>22548386.765000001</v>
      </c>
      <c r="F244" s="63">
        <v>0</v>
      </c>
      <c r="G244" s="63">
        <v>86119869.508200005</v>
      </c>
      <c r="H244" s="63">
        <v>7015394.4742000001</v>
      </c>
      <c r="I244" s="63">
        <v>3260047.6882000002</v>
      </c>
      <c r="J244" s="63">
        <f t="shared" si="64"/>
        <v>1630023.8441000001</v>
      </c>
      <c r="K244" s="63">
        <f t="shared" si="62"/>
        <v>1630023.8441000001</v>
      </c>
      <c r="L244" s="77">
        <v>156580994.38530001</v>
      </c>
      <c r="M244" s="68">
        <f t="shared" si="52"/>
        <v>273894668.97680002</v>
      </c>
      <c r="N244" s="67"/>
      <c r="O244" s="181"/>
      <c r="P244" s="69">
        <v>21</v>
      </c>
      <c r="Q244" s="181"/>
      <c r="R244" s="63" t="s">
        <v>610</v>
      </c>
      <c r="S244" s="63">
        <v>25051785.164900001</v>
      </c>
      <c r="T244" s="63">
        <v>0</v>
      </c>
      <c r="U244" s="63">
        <v>95681189.604800001</v>
      </c>
      <c r="V244" s="63">
        <v>5718736.9795000004</v>
      </c>
      <c r="W244" s="63">
        <v>3621989.2429999998</v>
      </c>
      <c r="X244" s="63">
        <v>0</v>
      </c>
      <c r="Y244" s="63">
        <f t="shared" si="58"/>
        <v>3621989.2429999998</v>
      </c>
      <c r="Z244" s="63">
        <v>156178804.6613</v>
      </c>
      <c r="AA244" s="68">
        <f t="shared" si="53"/>
        <v>286252505.65350002</v>
      </c>
    </row>
    <row r="245" spans="1:27" ht="24.9" customHeight="1">
      <c r="A245" s="179"/>
      <c r="B245" s="181"/>
      <c r="C245" s="59">
        <v>4</v>
      </c>
      <c r="D245" s="63" t="s">
        <v>611</v>
      </c>
      <c r="E245" s="63">
        <v>23214228.527199998</v>
      </c>
      <c r="F245" s="63">
        <v>0</v>
      </c>
      <c r="G245" s="63">
        <v>88662943.044699997</v>
      </c>
      <c r="H245" s="63">
        <v>7174867.9556</v>
      </c>
      <c r="I245" s="63">
        <v>3356315.1471000002</v>
      </c>
      <c r="J245" s="63">
        <f t="shared" si="64"/>
        <v>1678157.5735500001</v>
      </c>
      <c r="K245" s="63">
        <f t="shared" si="62"/>
        <v>1678157.5735500001</v>
      </c>
      <c r="L245" s="77">
        <v>161460395.06650001</v>
      </c>
      <c r="M245" s="68">
        <f t="shared" si="52"/>
        <v>282190592.16755003</v>
      </c>
      <c r="N245" s="67"/>
      <c r="O245" s="181"/>
      <c r="P245" s="69">
        <v>22</v>
      </c>
      <c r="Q245" s="181"/>
      <c r="R245" s="63" t="s">
        <v>612</v>
      </c>
      <c r="S245" s="63">
        <v>22738649.998300001</v>
      </c>
      <c r="T245" s="63">
        <v>0</v>
      </c>
      <c r="U245" s="63">
        <v>86846548.760000005</v>
      </c>
      <c r="V245" s="63">
        <v>5259472.4408</v>
      </c>
      <c r="W245" s="63">
        <v>3287555.9627999999</v>
      </c>
      <c r="X245" s="63">
        <v>0</v>
      </c>
      <c r="Y245" s="63">
        <f t="shared" si="58"/>
        <v>3287555.9627999999</v>
      </c>
      <c r="Z245" s="63">
        <v>142126714.72589999</v>
      </c>
      <c r="AA245" s="68">
        <f t="shared" si="53"/>
        <v>260258941.88780001</v>
      </c>
    </row>
    <row r="246" spans="1:27" ht="24.9" customHeight="1">
      <c r="A246" s="179"/>
      <c r="B246" s="181"/>
      <c r="C246" s="59">
        <v>5</v>
      </c>
      <c r="D246" s="63" t="s">
        <v>613</v>
      </c>
      <c r="E246" s="63">
        <v>27795438.219000001</v>
      </c>
      <c r="F246" s="63">
        <v>0</v>
      </c>
      <c r="G246" s="63">
        <v>106160122.9964</v>
      </c>
      <c r="H246" s="63">
        <v>7724492.4686000003</v>
      </c>
      <c r="I246" s="63">
        <v>4018666.8365000002</v>
      </c>
      <c r="J246" s="63">
        <f t="shared" si="64"/>
        <v>2009333.4182500001</v>
      </c>
      <c r="K246" s="63">
        <f t="shared" si="62"/>
        <v>2009333.4182500001</v>
      </c>
      <c r="L246" s="77">
        <v>178277223.78909999</v>
      </c>
      <c r="M246" s="68">
        <f t="shared" si="52"/>
        <v>321966610.89134997</v>
      </c>
      <c r="N246" s="67"/>
      <c r="O246" s="181"/>
      <c r="P246" s="69">
        <v>23</v>
      </c>
      <c r="Q246" s="181"/>
      <c r="R246" s="63" t="s">
        <v>614</v>
      </c>
      <c r="S246" s="63">
        <v>27960361.1041</v>
      </c>
      <c r="T246" s="63">
        <v>0</v>
      </c>
      <c r="U246" s="63">
        <v>106790018.93889999</v>
      </c>
      <c r="V246" s="63">
        <v>6261578.5294000003</v>
      </c>
      <c r="W246" s="63">
        <v>4042511.4013</v>
      </c>
      <c r="X246" s="63">
        <v>0</v>
      </c>
      <c r="Y246" s="63">
        <f t="shared" si="58"/>
        <v>4042511.4013</v>
      </c>
      <c r="Z246" s="63">
        <v>172788095.46669999</v>
      </c>
      <c r="AA246" s="68">
        <f t="shared" si="53"/>
        <v>317842565.4404</v>
      </c>
    </row>
    <row r="247" spans="1:27" ht="24.9" customHeight="1">
      <c r="A247" s="179"/>
      <c r="B247" s="181"/>
      <c r="C247" s="59">
        <v>6</v>
      </c>
      <c r="D247" s="63" t="s">
        <v>615</v>
      </c>
      <c r="E247" s="63">
        <v>23625117.6228</v>
      </c>
      <c r="F247" s="63">
        <v>0</v>
      </c>
      <c r="G247" s="63">
        <v>90232266.635900006</v>
      </c>
      <c r="H247" s="63">
        <v>7248673.8644000003</v>
      </c>
      <c r="I247" s="63">
        <v>3415721.5277999998</v>
      </c>
      <c r="J247" s="63">
        <f t="shared" si="64"/>
        <v>1707860.7638999999</v>
      </c>
      <c r="K247" s="63">
        <f t="shared" si="62"/>
        <v>1707860.7638999999</v>
      </c>
      <c r="L247" s="77">
        <v>163718630.09240001</v>
      </c>
      <c r="M247" s="68">
        <f t="shared" si="52"/>
        <v>286532548.97939998</v>
      </c>
      <c r="N247" s="67"/>
      <c r="O247" s="181"/>
      <c r="P247" s="69">
        <v>24</v>
      </c>
      <c r="Q247" s="181"/>
      <c r="R247" s="63" t="s">
        <v>616</v>
      </c>
      <c r="S247" s="63">
        <v>23186507.063700002</v>
      </c>
      <c r="T247" s="63">
        <v>0</v>
      </c>
      <c r="U247" s="63">
        <v>88557065.455799997</v>
      </c>
      <c r="V247" s="63">
        <v>5410969.9758000001</v>
      </c>
      <c r="W247" s="63">
        <v>3352307.1756000002</v>
      </c>
      <c r="X247" s="63">
        <v>0</v>
      </c>
      <c r="Y247" s="63">
        <f t="shared" si="58"/>
        <v>3352307.1756000002</v>
      </c>
      <c r="Z247" s="63">
        <v>146762075.84599999</v>
      </c>
      <c r="AA247" s="68">
        <f t="shared" si="53"/>
        <v>267268925.5169</v>
      </c>
    </row>
    <row r="248" spans="1:27" ht="24.9" customHeight="1">
      <c r="A248" s="179"/>
      <c r="B248" s="181"/>
      <c r="C248" s="59">
        <v>7</v>
      </c>
      <c r="D248" s="63" t="s">
        <v>617</v>
      </c>
      <c r="E248" s="63">
        <v>23646847.602499999</v>
      </c>
      <c r="F248" s="63">
        <v>0</v>
      </c>
      <c r="G248" s="63">
        <v>90315260.733799994</v>
      </c>
      <c r="H248" s="63">
        <v>6893426.1198000005</v>
      </c>
      <c r="I248" s="63">
        <v>3418863.2500999998</v>
      </c>
      <c r="J248" s="63">
        <f t="shared" si="64"/>
        <v>1709431.6250499999</v>
      </c>
      <c r="K248" s="63">
        <f t="shared" si="62"/>
        <v>1709431.6250499999</v>
      </c>
      <c r="L248" s="77">
        <v>152849135.8563</v>
      </c>
      <c r="M248" s="68">
        <f t="shared" si="52"/>
        <v>275414101.93744999</v>
      </c>
      <c r="N248" s="67"/>
      <c r="O248" s="181"/>
      <c r="P248" s="69">
        <v>25</v>
      </c>
      <c r="Q248" s="181"/>
      <c r="R248" s="63" t="s">
        <v>618</v>
      </c>
      <c r="S248" s="63">
        <v>30547934.532200001</v>
      </c>
      <c r="T248" s="63">
        <v>0</v>
      </c>
      <c r="U248" s="63">
        <v>116672831.76719999</v>
      </c>
      <c r="V248" s="63">
        <v>5610925.3618999999</v>
      </c>
      <c r="W248" s="63">
        <v>4416622.9890000001</v>
      </c>
      <c r="X248" s="63">
        <v>0</v>
      </c>
      <c r="Y248" s="63">
        <f t="shared" si="58"/>
        <v>4416622.9890000001</v>
      </c>
      <c r="Z248" s="63">
        <v>152880098.97139999</v>
      </c>
      <c r="AA248" s="68">
        <f t="shared" si="53"/>
        <v>310128413.62169999</v>
      </c>
    </row>
    <row r="249" spans="1:27" ht="24.9" customHeight="1">
      <c r="A249" s="179"/>
      <c r="B249" s="181"/>
      <c r="C249" s="59">
        <v>8</v>
      </c>
      <c r="D249" s="63" t="s">
        <v>619</v>
      </c>
      <c r="E249" s="63">
        <v>27432314.607799999</v>
      </c>
      <c r="F249" s="63">
        <v>0</v>
      </c>
      <c r="G249" s="63">
        <v>104773231.8479</v>
      </c>
      <c r="H249" s="63">
        <v>7477658.5142000001</v>
      </c>
      <c r="I249" s="63">
        <v>3966166.3936000001</v>
      </c>
      <c r="J249" s="63">
        <f t="shared" si="64"/>
        <v>1983083.1968</v>
      </c>
      <c r="K249" s="63">
        <f t="shared" si="62"/>
        <v>1983083.1968</v>
      </c>
      <c r="L249" s="77">
        <v>170724859.8822</v>
      </c>
      <c r="M249" s="68">
        <f t="shared" si="52"/>
        <v>312391148.04890001</v>
      </c>
      <c r="N249" s="67"/>
      <c r="O249" s="181"/>
      <c r="P249" s="69">
        <v>26</v>
      </c>
      <c r="Q249" s="181"/>
      <c r="R249" s="63" t="s">
        <v>620</v>
      </c>
      <c r="S249" s="63">
        <v>20909348.914900001</v>
      </c>
      <c r="T249" s="63">
        <v>0</v>
      </c>
      <c r="U249" s="63">
        <v>79859832.936700001</v>
      </c>
      <c r="V249" s="63">
        <v>4957431.7575000003</v>
      </c>
      <c r="W249" s="63">
        <v>3023075.4555000002</v>
      </c>
      <c r="X249" s="63">
        <v>0</v>
      </c>
      <c r="Y249" s="63">
        <f t="shared" si="58"/>
        <v>3023075.4555000002</v>
      </c>
      <c r="Z249" s="63">
        <v>132885193.80050001</v>
      </c>
      <c r="AA249" s="68">
        <f t="shared" si="53"/>
        <v>241634882.8651</v>
      </c>
    </row>
    <row r="250" spans="1:27" ht="24.9" customHeight="1">
      <c r="A250" s="179"/>
      <c r="B250" s="181"/>
      <c r="C250" s="59">
        <v>9</v>
      </c>
      <c r="D250" s="63" t="s">
        <v>621</v>
      </c>
      <c r="E250" s="63">
        <v>30192629.303199999</v>
      </c>
      <c r="F250" s="63">
        <v>0</v>
      </c>
      <c r="G250" s="63">
        <v>115315801.64910001</v>
      </c>
      <c r="H250" s="63">
        <v>8064072.3640000001</v>
      </c>
      <c r="I250" s="63">
        <v>4365252.9286000002</v>
      </c>
      <c r="J250" s="63">
        <f t="shared" si="64"/>
        <v>2182626.4643000001</v>
      </c>
      <c r="K250" s="63">
        <f t="shared" si="62"/>
        <v>2182626.4643000001</v>
      </c>
      <c r="L250" s="77">
        <v>188667329.77079999</v>
      </c>
      <c r="M250" s="68">
        <f t="shared" si="52"/>
        <v>344422459.55140001</v>
      </c>
      <c r="N250" s="67"/>
      <c r="O250" s="181"/>
      <c r="P250" s="69">
        <v>27</v>
      </c>
      <c r="Q250" s="181"/>
      <c r="R250" s="63" t="s">
        <v>622</v>
      </c>
      <c r="S250" s="63">
        <v>25290854.488000002</v>
      </c>
      <c r="T250" s="63">
        <v>0</v>
      </c>
      <c r="U250" s="63">
        <v>96594275.721499994</v>
      </c>
      <c r="V250" s="63">
        <v>5584236.6180999996</v>
      </c>
      <c r="W250" s="63">
        <v>3656553.9062000001</v>
      </c>
      <c r="X250" s="63">
        <v>0</v>
      </c>
      <c r="Y250" s="63">
        <f t="shared" si="58"/>
        <v>3656553.9062000001</v>
      </c>
      <c r="Z250" s="63">
        <v>152063505.05579999</v>
      </c>
      <c r="AA250" s="68">
        <f t="shared" si="53"/>
        <v>283189425.78960001</v>
      </c>
    </row>
    <row r="251" spans="1:27" ht="24.9" customHeight="1">
      <c r="A251" s="179"/>
      <c r="B251" s="181"/>
      <c r="C251" s="59">
        <v>10</v>
      </c>
      <c r="D251" s="63" t="s">
        <v>623</v>
      </c>
      <c r="E251" s="63">
        <v>21969568.4179</v>
      </c>
      <c r="F251" s="63">
        <v>0</v>
      </c>
      <c r="G251" s="63">
        <v>83909167.649499997</v>
      </c>
      <c r="H251" s="63">
        <v>6610109.5957000004</v>
      </c>
      <c r="I251" s="63">
        <v>3176362.0819999999</v>
      </c>
      <c r="J251" s="63">
        <f t="shared" si="64"/>
        <v>1588181.041</v>
      </c>
      <c r="K251" s="63">
        <f t="shared" si="62"/>
        <v>1588181.041</v>
      </c>
      <c r="L251" s="77">
        <v>144180516.92030001</v>
      </c>
      <c r="M251" s="68">
        <f t="shared" si="52"/>
        <v>258257543.62439999</v>
      </c>
      <c r="N251" s="67"/>
      <c r="O251" s="181"/>
      <c r="P251" s="69">
        <v>28</v>
      </c>
      <c r="Q251" s="181"/>
      <c r="R251" s="63" t="s">
        <v>624</v>
      </c>
      <c r="S251" s="63">
        <v>25371945.943100002</v>
      </c>
      <c r="T251" s="63">
        <v>0</v>
      </c>
      <c r="U251" s="63">
        <v>96903991.250499994</v>
      </c>
      <c r="V251" s="63">
        <v>5775750.2260999996</v>
      </c>
      <c r="W251" s="63">
        <v>3668278.1157999998</v>
      </c>
      <c r="X251" s="63">
        <v>0</v>
      </c>
      <c r="Y251" s="63">
        <f t="shared" si="58"/>
        <v>3668278.1157999998</v>
      </c>
      <c r="Z251" s="63">
        <v>157923235.59740001</v>
      </c>
      <c r="AA251" s="68">
        <f t="shared" si="53"/>
        <v>289643201.1329</v>
      </c>
    </row>
    <row r="252" spans="1:27" ht="24.9" customHeight="1">
      <c r="A252" s="179"/>
      <c r="B252" s="181"/>
      <c r="C252" s="59">
        <v>11</v>
      </c>
      <c r="D252" s="63" t="s">
        <v>625</v>
      </c>
      <c r="E252" s="63">
        <v>37697329.286899999</v>
      </c>
      <c r="F252" s="63">
        <v>0</v>
      </c>
      <c r="G252" s="63">
        <v>143978773.86199999</v>
      </c>
      <c r="H252" s="63">
        <v>10035301.389699999</v>
      </c>
      <c r="I252" s="63">
        <v>5450283.0944999997</v>
      </c>
      <c r="J252" s="63">
        <f t="shared" si="64"/>
        <v>2725141.5472499998</v>
      </c>
      <c r="K252" s="63">
        <f t="shared" si="62"/>
        <v>2725141.5472499998</v>
      </c>
      <c r="L252" s="77">
        <v>248980907.7119</v>
      </c>
      <c r="M252" s="68">
        <f t="shared" si="52"/>
        <v>443417453.79775</v>
      </c>
      <c r="N252" s="67"/>
      <c r="O252" s="181"/>
      <c r="P252" s="69">
        <v>29</v>
      </c>
      <c r="Q252" s="181"/>
      <c r="R252" s="63" t="s">
        <v>626</v>
      </c>
      <c r="S252" s="63">
        <v>22358408.104600001</v>
      </c>
      <c r="T252" s="63">
        <v>0</v>
      </c>
      <c r="U252" s="63">
        <v>85394277.135499999</v>
      </c>
      <c r="V252" s="63">
        <v>5258336.2660999997</v>
      </c>
      <c r="W252" s="63">
        <v>3232580.5572000002</v>
      </c>
      <c r="X252" s="63">
        <v>0</v>
      </c>
      <c r="Y252" s="63">
        <f t="shared" si="58"/>
        <v>3232580.5572000002</v>
      </c>
      <c r="Z252" s="63">
        <v>142091951.25560001</v>
      </c>
      <c r="AA252" s="68">
        <f t="shared" si="53"/>
        <v>258335553.31900001</v>
      </c>
    </row>
    <row r="253" spans="1:27" ht="24.9" customHeight="1">
      <c r="A253" s="179"/>
      <c r="B253" s="181"/>
      <c r="C253" s="59">
        <v>12</v>
      </c>
      <c r="D253" s="63" t="s">
        <v>627</v>
      </c>
      <c r="E253" s="63">
        <v>38796549.230099998</v>
      </c>
      <c r="F253" s="63">
        <v>0</v>
      </c>
      <c r="G253" s="63">
        <v>148177064.36739999</v>
      </c>
      <c r="H253" s="63">
        <v>10075806.017899999</v>
      </c>
      <c r="I253" s="63">
        <v>5609208.4079</v>
      </c>
      <c r="J253" s="63">
        <f t="shared" si="64"/>
        <v>2804604.20395</v>
      </c>
      <c r="K253" s="63">
        <f t="shared" si="62"/>
        <v>2804604.20395</v>
      </c>
      <c r="L253" s="77">
        <v>250220225.42550001</v>
      </c>
      <c r="M253" s="68">
        <f t="shared" si="52"/>
        <v>450074249.24484998</v>
      </c>
      <c r="N253" s="67"/>
      <c r="O253" s="182"/>
      <c r="P253" s="69">
        <v>30</v>
      </c>
      <c r="Q253" s="182"/>
      <c r="R253" s="63" t="s">
        <v>628</v>
      </c>
      <c r="S253" s="63">
        <v>24875403.043299999</v>
      </c>
      <c r="T253" s="63">
        <v>0</v>
      </c>
      <c r="U253" s="63">
        <v>95007526.985200003</v>
      </c>
      <c r="V253" s="63">
        <v>5867519.0569000002</v>
      </c>
      <c r="W253" s="63">
        <v>3596487.9008999998</v>
      </c>
      <c r="X253" s="63">
        <v>0</v>
      </c>
      <c r="Y253" s="63">
        <f t="shared" si="58"/>
        <v>3596487.9008999998</v>
      </c>
      <c r="Z253" s="63">
        <v>160731081.08759999</v>
      </c>
      <c r="AA253" s="68">
        <f t="shared" si="53"/>
        <v>290078018.07389998</v>
      </c>
    </row>
    <row r="254" spans="1:27" ht="24.9" customHeight="1">
      <c r="A254" s="179"/>
      <c r="B254" s="181"/>
      <c r="C254" s="59">
        <v>13</v>
      </c>
      <c r="D254" s="63" t="s">
        <v>629</v>
      </c>
      <c r="E254" s="63">
        <v>30409017.319200002</v>
      </c>
      <c r="F254" s="63">
        <v>0</v>
      </c>
      <c r="G254" s="63">
        <v>116142260.22849999</v>
      </c>
      <c r="H254" s="63">
        <v>7894873.2270999998</v>
      </c>
      <c r="I254" s="63">
        <v>4396538.3265000004</v>
      </c>
      <c r="J254" s="63">
        <f t="shared" si="64"/>
        <v>2198269.1632500002</v>
      </c>
      <c r="K254" s="63">
        <f t="shared" si="62"/>
        <v>2198269.1632500002</v>
      </c>
      <c r="L254" s="77">
        <v>183490353.7845</v>
      </c>
      <c r="M254" s="68">
        <f t="shared" si="52"/>
        <v>340134773.72254997</v>
      </c>
      <c r="N254" s="67"/>
      <c r="O254" s="59"/>
      <c r="P254" s="173" t="s">
        <v>630</v>
      </c>
      <c r="Q254" s="174"/>
      <c r="R254" s="64"/>
      <c r="S254" s="64">
        <f t="shared" ref="S254:W254" si="65">SUM(S224:S253)</f>
        <v>708905417.21899998</v>
      </c>
      <c r="T254" s="64">
        <f t="shared" si="65"/>
        <v>0</v>
      </c>
      <c r="U254" s="64">
        <f t="shared" si="65"/>
        <v>2707548112.4520001</v>
      </c>
      <c r="V254" s="64">
        <f t="shared" si="65"/>
        <v>161513382.6442</v>
      </c>
      <c r="W254" s="64">
        <f t="shared" si="65"/>
        <v>102493605.8898</v>
      </c>
      <c r="X254" s="64">
        <f t="shared" ref="X254" si="66">SUM(X224:X253)</f>
        <v>0</v>
      </c>
      <c r="Y254" s="64">
        <f t="shared" si="58"/>
        <v>102493605.8898</v>
      </c>
      <c r="Z254" s="64">
        <f>SUM(Z224:Z253)</f>
        <v>4377903841.9307003</v>
      </c>
      <c r="AA254" s="64">
        <f>SUM(AA224:AA253)</f>
        <v>8058364360.1357002</v>
      </c>
    </row>
    <row r="255" spans="1:27" ht="24.9" customHeight="1">
      <c r="A255" s="179"/>
      <c r="B255" s="181"/>
      <c r="C255" s="59">
        <v>14</v>
      </c>
      <c r="D255" s="63" t="s">
        <v>631</v>
      </c>
      <c r="E255" s="63">
        <v>29000326.022999998</v>
      </c>
      <c r="F255" s="63">
        <v>0</v>
      </c>
      <c r="G255" s="63">
        <v>110761994.5861</v>
      </c>
      <c r="H255" s="63">
        <v>7566882.3136999998</v>
      </c>
      <c r="I255" s="63">
        <v>4192869.6183000002</v>
      </c>
      <c r="J255" s="63">
        <f t="shared" si="64"/>
        <v>2096434.8091500001</v>
      </c>
      <c r="K255" s="63">
        <f t="shared" si="62"/>
        <v>2096434.8091500001</v>
      </c>
      <c r="L255" s="77">
        <v>173454835.19909999</v>
      </c>
      <c r="M255" s="68">
        <f t="shared" si="52"/>
        <v>322880472.93105</v>
      </c>
      <c r="N255" s="67"/>
      <c r="O255" s="180">
        <v>30</v>
      </c>
      <c r="P255" s="69">
        <v>1</v>
      </c>
      <c r="Q255" s="180" t="s">
        <v>119</v>
      </c>
      <c r="R255" s="63" t="s">
        <v>632</v>
      </c>
      <c r="S255" s="63">
        <v>24482125.511700001</v>
      </c>
      <c r="T255" s="63">
        <v>0</v>
      </c>
      <c r="U255" s="63">
        <v>93505467.877700001</v>
      </c>
      <c r="V255" s="63">
        <v>6904075.8498999998</v>
      </c>
      <c r="W255" s="63">
        <v>3539627.8017000002</v>
      </c>
      <c r="X255" s="63">
        <v>0</v>
      </c>
      <c r="Y255" s="63">
        <f t="shared" si="58"/>
        <v>3539627.8017000002</v>
      </c>
      <c r="Z255" s="63">
        <v>207162236.59810001</v>
      </c>
      <c r="AA255" s="68">
        <f t="shared" si="53"/>
        <v>335593533.63910002</v>
      </c>
    </row>
    <row r="256" spans="1:27" ht="24.9" customHeight="1">
      <c r="A256" s="179"/>
      <c r="B256" s="181"/>
      <c r="C256" s="59">
        <v>15</v>
      </c>
      <c r="D256" s="63" t="s">
        <v>633</v>
      </c>
      <c r="E256" s="63">
        <v>31651469.702199999</v>
      </c>
      <c r="F256" s="63">
        <v>0</v>
      </c>
      <c r="G256" s="63">
        <v>120887603.5748</v>
      </c>
      <c r="H256" s="63">
        <v>7356769.5257000001</v>
      </c>
      <c r="I256" s="63">
        <v>4576172.1983000003</v>
      </c>
      <c r="J256" s="63">
        <f t="shared" si="64"/>
        <v>2288086.0991500001</v>
      </c>
      <c r="K256" s="63">
        <f t="shared" si="62"/>
        <v>2288086.0991500001</v>
      </c>
      <c r="L256" s="77">
        <v>167026026.64989999</v>
      </c>
      <c r="M256" s="68">
        <f t="shared" si="52"/>
        <v>329209955.55175</v>
      </c>
      <c r="N256" s="67"/>
      <c r="O256" s="181"/>
      <c r="P256" s="69">
        <v>2</v>
      </c>
      <c r="Q256" s="181"/>
      <c r="R256" s="63" t="s">
        <v>634</v>
      </c>
      <c r="S256" s="63">
        <v>28431051.215799998</v>
      </c>
      <c r="T256" s="63">
        <v>0</v>
      </c>
      <c r="U256" s="63">
        <v>108587742.7154</v>
      </c>
      <c r="V256" s="63">
        <v>7781043.6567000002</v>
      </c>
      <c r="W256" s="63">
        <v>4110563.818</v>
      </c>
      <c r="X256" s="63">
        <v>0</v>
      </c>
      <c r="Y256" s="63">
        <f t="shared" si="58"/>
        <v>4110563.818</v>
      </c>
      <c r="Z256" s="63">
        <v>233994768.7281</v>
      </c>
      <c r="AA256" s="68">
        <f t="shared" si="53"/>
        <v>382905170.134</v>
      </c>
    </row>
    <row r="257" spans="1:27" ht="24.9" customHeight="1">
      <c r="A257" s="179"/>
      <c r="B257" s="181"/>
      <c r="C257" s="59">
        <v>16</v>
      </c>
      <c r="D257" s="63" t="s">
        <v>635</v>
      </c>
      <c r="E257" s="63">
        <v>27764914.007800002</v>
      </c>
      <c r="F257" s="63">
        <v>0</v>
      </c>
      <c r="G257" s="63">
        <v>106043540.77159999</v>
      </c>
      <c r="H257" s="63">
        <v>7572972.2100999998</v>
      </c>
      <c r="I257" s="63">
        <v>4014253.6433000001</v>
      </c>
      <c r="J257" s="63">
        <f t="shared" si="64"/>
        <v>2007126.8216500001</v>
      </c>
      <c r="K257" s="63">
        <f t="shared" si="62"/>
        <v>2007126.8216500001</v>
      </c>
      <c r="L257" s="77">
        <v>173641167.3996</v>
      </c>
      <c r="M257" s="68">
        <f t="shared" si="52"/>
        <v>317029721.21074998</v>
      </c>
      <c r="N257" s="67"/>
      <c r="O257" s="181"/>
      <c r="P257" s="69">
        <v>3</v>
      </c>
      <c r="Q257" s="181"/>
      <c r="R257" s="63" t="s">
        <v>636</v>
      </c>
      <c r="S257" s="63">
        <v>28320433.651900001</v>
      </c>
      <c r="T257" s="63">
        <v>0</v>
      </c>
      <c r="U257" s="63">
        <v>108165257.05069999</v>
      </c>
      <c r="V257" s="63">
        <v>7307747.3603999997</v>
      </c>
      <c r="W257" s="63">
        <v>4094570.7211000002</v>
      </c>
      <c r="X257" s="63">
        <v>0</v>
      </c>
      <c r="Y257" s="63">
        <f t="shared" si="58"/>
        <v>4094570.7211000002</v>
      </c>
      <c r="Z257" s="63">
        <v>219513349.93529999</v>
      </c>
      <c r="AA257" s="68">
        <f t="shared" si="53"/>
        <v>367401358.71939999</v>
      </c>
    </row>
    <row r="258" spans="1:27" ht="24.9" customHeight="1">
      <c r="A258" s="179"/>
      <c r="B258" s="181"/>
      <c r="C258" s="59">
        <v>17</v>
      </c>
      <c r="D258" s="63" t="s">
        <v>637</v>
      </c>
      <c r="E258" s="63">
        <v>22770999.604499999</v>
      </c>
      <c r="F258" s="63">
        <v>0</v>
      </c>
      <c r="G258" s="63">
        <v>86970102.781399995</v>
      </c>
      <c r="H258" s="63">
        <v>6925386.7142000003</v>
      </c>
      <c r="I258" s="63">
        <v>3292233.0715000001</v>
      </c>
      <c r="J258" s="63">
        <f t="shared" si="64"/>
        <v>1646116.53575</v>
      </c>
      <c r="K258" s="63">
        <f t="shared" si="62"/>
        <v>1646116.53575</v>
      </c>
      <c r="L258" s="77">
        <v>153827032.27379999</v>
      </c>
      <c r="M258" s="68">
        <f t="shared" si="52"/>
        <v>272139637.90965003</v>
      </c>
      <c r="N258" s="67"/>
      <c r="O258" s="181"/>
      <c r="P258" s="69">
        <v>4</v>
      </c>
      <c r="Q258" s="181"/>
      <c r="R258" s="63" t="s">
        <v>638</v>
      </c>
      <c r="S258" s="63">
        <v>30342012.603999998</v>
      </c>
      <c r="T258" s="63">
        <v>0</v>
      </c>
      <c r="U258" s="63">
        <v>115886346.69509999</v>
      </c>
      <c r="V258" s="63">
        <v>6638426.8425000003</v>
      </c>
      <c r="W258" s="63">
        <v>4386850.7790000001</v>
      </c>
      <c r="X258" s="63">
        <v>0</v>
      </c>
      <c r="Y258" s="63">
        <f t="shared" si="58"/>
        <v>4386850.7790000001</v>
      </c>
      <c r="Z258" s="63">
        <v>199034189.6241</v>
      </c>
      <c r="AA258" s="68">
        <f t="shared" si="53"/>
        <v>356287826.54470003</v>
      </c>
    </row>
    <row r="259" spans="1:27" ht="24.9" customHeight="1">
      <c r="A259" s="179"/>
      <c r="B259" s="182"/>
      <c r="C259" s="59">
        <v>18</v>
      </c>
      <c r="D259" s="63" t="s">
        <v>639</v>
      </c>
      <c r="E259" s="63">
        <v>28336211.728100002</v>
      </c>
      <c r="F259" s="63">
        <v>0</v>
      </c>
      <c r="G259" s="63">
        <v>108225518.82799999</v>
      </c>
      <c r="H259" s="63">
        <v>7191535.6385000004</v>
      </c>
      <c r="I259" s="63">
        <v>4096851.9166000001</v>
      </c>
      <c r="J259" s="63">
        <f t="shared" si="64"/>
        <v>2048425.9583000001</v>
      </c>
      <c r="K259" s="63">
        <f t="shared" si="62"/>
        <v>2048425.9583000001</v>
      </c>
      <c r="L259" s="77">
        <v>161970375.17469999</v>
      </c>
      <c r="M259" s="68">
        <f t="shared" si="52"/>
        <v>307772067.3276</v>
      </c>
      <c r="N259" s="67"/>
      <c r="O259" s="181"/>
      <c r="P259" s="69">
        <v>5</v>
      </c>
      <c r="Q259" s="181"/>
      <c r="R259" s="63" t="s">
        <v>640</v>
      </c>
      <c r="S259" s="63">
        <v>30785015.563299999</v>
      </c>
      <c r="T259" s="63">
        <v>0</v>
      </c>
      <c r="U259" s="63">
        <v>117578323.9281</v>
      </c>
      <c r="V259" s="63">
        <v>8578797.3631999996</v>
      </c>
      <c r="W259" s="63">
        <v>4450900.1847000001</v>
      </c>
      <c r="X259" s="63">
        <v>0</v>
      </c>
      <c r="Y259" s="63">
        <f t="shared" si="58"/>
        <v>4450900.1847000001</v>
      </c>
      <c r="Z259" s="63">
        <v>258403591.71380001</v>
      </c>
      <c r="AA259" s="68">
        <f t="shared" si="53"/>
        <v>419796628.75309998</v>
      </c>
    </row>
    <row r="260" spans="1:27" ht="24.9" customHeight="1">
      <c r="A260" s="59"/>
      <c r="B260" s="172" t="s">
        <v>605</v>
      </c>
      <c r="C260" s="173"/>
      <c r="D260" s="64"/>
      <c r="E260" s="64">
        <f>SUM(E242:E259)</f>
        <v>516804026.34490001</v>
      </c>
      <c r="F260" s="64">
        <f t="shared" ref="F260:M260" si="67">SUM(F242:F259)</f>
        <v>0</v>
      </c>
      <c r="G260" s="64">
        <f t="shared" si="67"/>
        <v>1973848318.9022999</v>
      </c>
      <c r="H260" s="64">
        <f t="shared" si="67"/>
        <v>141305874.15290001</v>
      </c>
      <c r="I260" s="64">
        <f t="shared" si="67"/>
        <v>74719570.357299998</v>
      </c>
      <c r="J260" s="64">
        <f t="shared" si="67"/>
        <v>37359785.178649999</v>
      </c>
      <c r="K260" s="64">
        <f t="shared" si="67"/>
        <v>37359785.178649999</v>
      </c>
      <c r="L260" s="64">
        <f t="shared" si="67"/>
        <v>3278292396.6422</v>
      </c>
      <c r="M260" s="64">
        <f t="shared" si="67"/>
        <v>5947610401.2209501</v>
      </c>
      <c r="N260" s="67"/>
      <c r="O260" s="181"/>
      <c r="P260" s="69">
        <v>6</v>
      </c>
      <c r="Q260" s="181"/>
      <c r="R260" s="63" t="s">
        <v>641</v>
      </c>
      <c r="S260" s="63">
        <v>31640729.664999999</v>
      </c>
      <c r="T260" s="63">
        <v>0</v>
      </c>
      <c r="U260" s="63">
        <v>120846583.7615</v>
      </c>
      <c r="V260" s="63">
        <v>8865363.3469999991</v>
      </c>
      <c r="W260" s="63">
        <v>4574619.4027000004</v>
      </c>
      <c r="X260" s="63">
        <v>0</v>
      </c>
      <c r="Y260" s="63">
        <f t="shared" si="58"/>
        <v>4574619.4027000004</v>
      </c>
      <c r="Z260" s="63">
        <v>267171634.17469999</v>
      </c>
      <c r="AA260" s="68">
        <f t="shared" si="53"/>
        <v>433098930.35089999</v>
      </c>
    </row>
    <row r="261" spans="1:27" ht="24.9" customHeight="1">
      <c r="A261" s="179">
        <v>13</v>
      </c>
      <c r="B261" s="180" t="s">
        <v>642</v>
      </c>
      <c r="C261" s="59">
        <v>1</v>
      </c>
      <c r="D261" s="63" t="s">
        <v>643</v>
      </c>
      <c r="E261" s="63">
        <v>33295651.723000001</v>
      </c>
      <c r="F261" s="63">
        <v>0</v>
      </c>
      <c r="G261" s="63">
        <v>127167287.463</v>
      </c>
      <c r="H261" s="63">
        <v>7572353.9485999998</v>
      </c>
      <c r="I261" s="63">
        <v>4813888.1755999997</v>
      </c>
      <c r="J261" s="63">
        <v>0</v>
      </c>
      <c r="K261" s="63">
        <f t="shared" ref="K261:K292" si="68">I261-J261</f>
        <v>4813888.1755999997</v>
      </c>
      <c r="L261" s="77">
        <v>223949487.52110001</v>
      </c>
      <c r="M261" s="68">
        <f t="shared" si="52"/>
        <v>396798668.83130002</v>
      </c>
      <c r="N261" s="67"/>
      <c r="O261" s="181"/>
      <c r="P261" s="69">
        <v>7</v>
      </c>
      <c r="Q261" s="181"/>
      <c r="R261" s="63" t="s">
        <v>644</v>
      </c>
      <c r="S261" s="63">
        <v>34302991.471500002</v>
      </c>
      <c r="T261" s="63">
        <v>0</v>
      </c>
      <c r="U261" s="63">
        <v>131014656.61589999</v>
      </c>
      <c r="V261" s="63">
        <v>9133546.0240000002</v>
      </c>
      <c r="W261" s="63">
        <v>4959529.4425999997</v>
      </c>
      <c r="X261" s="63">
        <v>0</v>
      </c>
      <c r="Y261" s="63">
        <f t="shared" si="58"/>
        <v>4959529.4425999997</v>
      </c>
      <c r="Z261" s="63">
        <v>275377203.68730003</v>
      </c>
      <c r="AA261" s="68">
        <f t="shared" si="53"/>
        <v>454787927.24129999</v>
      </c>
    </row>
    <row r="262" spans="1:27" ht="24.9" customHeight="1">
      <c r="A262" s="179"/>
      <c r="B262" s="181"/>
      <c r="C262" s="59">
        <v>2</v>
      </c>
      <c r="D262" s="63" t="s">
        <v>645</v>
      </c>
      <c r="E262" s="63">
        <v>25335741.056899998</v>
      </c>
      <c r="F262" s="63">
        <v>0</v>
      </c>
      <c r="G262" s="63">
        <v>96765712.618300006</v>
      </c>
      <c r="H262" s="63">
        <v>5749611.5948999999</v>
      </c>
      <c r="I262" s="63">
        <v>3663043.6102</v>
      </c>
      <c r="J262" s="63">
        <v>0</v>
      </c>
      <c r="K262" s="63">
        <f t="shared" si="68"/>
        <v>3663043.6102</v>
      </c>
      <c r="L262" s="77">
        <v>168179147.50409999</v>
      </c>
      <c r="M262" s="68">
        <f t="shared" si="52"/>
        <v>299693256.38440001</v>
      </c>
      <c r="N262" s="67"/>
      <c r="O262" s="181"/>
      <c r="P262" s="69">
        <v>8</v>
      </c>
      <c r="Q262" s="181"/>
      <c r="R262" s="63" t="s">
        <v>646</v>
      </c>
      <c r="S262" s="63">
        <v>25245742.846999999</v>
      </c>
      <c r="T262" s="63">
        <v>0</v>
      </c>
      <c r="U262" s="63">
        <v>96421979.198400006</v>
      </c>
      <c r="V262" s="63">
        <v>7116097.4113999996</v>
      </c>
      <c r="W262" s="63">
        <v>3650031.6614000001</v>
      </c>
      <c r="X262" s="63">
        <v>0</v>
      </c>
      <c r="Y262" s="63">
        <f t="shared" si="58"/>
        <v>3650031.6614000001</v>
      </c>
      <c r="Z262" s="63">
        <v>213649447.7773</v>
      </c>
      <c r="AA262" s="68">
        <f t="shared" si="53"/>
        <v>346083298.8955</v>
      </c>
    </row>
    <row r="263" spans="1:27" ht="24.9" customHeight="1">
      <c r="A263" s="179"/>
      <c r="B263" s="181"/>
      <c r="C263" s="59">
        <v>3</v>
      </c>
      <c r="D263" s="63" t="s">
        <v>647</v>
      </c>
      <c r="E263" s="63">
        <v>24157272.862500001</v>
      </c>
      <c r="F263" s="63">
        <v>0</v>
      </c>
      <c r="G263" s="63">
        <v>92264746.399499997</v>
      </c>
      <c r="H263" s="63">
        <v>5053681.8653999995</v>
      </c>
      <c r="I263" s="63">
        <v>3492660.5778999999</v>
      </c>
      <c r="J263" s="63">
        <v>0</v>
      </c>
      <c r="K263" s="63">
        <f t="shared" si="68"/>
        <v>3492660.5778999999</v>
      </c>
      <c r="L263" s="77">
        <v>146885826.7202</v>
      </c>
      <c r="M263" s="68">
        <f t="shared" si="52"/>
        <v>271854188.42549998</v>
      </c>
      <c r="N263" s="67"/>
      <c r="O263" s="181"/>
      <c r="P263" s="69">
        <v>9</v>
      </c>
      <c r="Q263" s="181"/>
      <c r="R263" s="63" t="s">
        <v>648</v>
      </c>
      <c r="S263" s="63">
        <v>29961368.8858</v>
      </c>
      <c r="T263" s="63">
        <v>0</v>
      </c>
      <c r="U263" s="63">
        <v>114432540.36830001</v>
      </c>
      <c r="V263" s="63">
        <v>8402383.5170000009</v>
      </c>
      <c r="W263" s="63">
        <v>4331817.2775999997</v>
      </c>
      <c r="X263" s="63">
        <v>0</v>
      </c>
      <c r="Y263" s="63">
        <f t="shared" si="58"/>
        <v>4331817.2775999997</v>
      </c>
      <c r="Z263" s="63">
        <v>253005867.69159999</v>
      </c>
      <c r="AA263" s="68">
        <f t="shared" si="53"/>
        <v>410133977.7403</v>
      </c>
    </row>
    <row r="264" spans="1:27" ht="24.9" customHeight="1">
      <c r="A264" s="179"/>
      <c r="B264" s="181"/>
      <c r="C264" s="59">
        <v>4</v>
      </c>
      <c r="D264" s="63" t="s">
        <v>649</v>
      </c>
      <c r="E264" s="63">
        <v>24943695.696899999</v>
      </c>
      <c r="F264" s="63">
        <v>0</v>
      </c>
      <c r="G264" s="63">
        <v>95268359.588400006</v>
      </c>
      <c r="H264" s="63">
        <v>5633290.0286999997</v>
      </c>
      <c r="I264" s="63">
        <v>3606361.6584999999</v>
      </c>
      <c r="J264" s="63">
        <v>0</v>
      </c>
      <c r="K264" s="63">
        <f t="shared" si="68"/>
        <v>3606361.6584999999</v>
      </c>
      <c r="L264" s="77">
        <v>164620063.42219999</v>
      </c>
      <c r="M264" s="68">
        <f t="shared" ref="M264:M327" si="69">E264+F264+G264+H264+K264+L264</f>
        <v>294071770.39469999</v>
      </c>
      <c r="N264" s="67"/>
      <c r="O264" s="181"/>
      <c r="P264" s="69">
        <v>10</v>
      </c>
      <c r="Q264" s="181"/>
      <c r="R264" s="63" t="s">
        <v>650</v>
      </c>
      <c r="S264" s="63">
        <v>31368176.434599999</v>
      </c>
      <c r="T264" s="63">
        <v>0</v>
      </c>
      <c r="U264" s="63">
        <v>119805611.346</v>
      </c>
      <c r="V264" s="63">
        <v>8590295.4511999991</v>
      </c>
      <c r="W264" s="63">
        <v>4535213.6333999997</v>
      </c>
      <c r="X264" s="63">
        <v>0</v>
      </c>
      <c r="Y264" s="63">
        <f t="shared" si="58"/>
        <v>4535213.6333999997</v>
      </c>
      <c r="Z264" s="63">
        <v>258755398.0325</v>
      </c>
      <c r="AA264" s="68">
        <f t="shared" ref="AA264:AA327" si="70">S264+T264+U264+V264+Y264+Z264</f>
        <v>423054694.89770001</v>
      </c>
    </row>
    <row r="265" spans="1:27" ht="24.9" customHeight="1">
      <c r="A265" s="179"/>
      <c r="B265" s="181"/>
      <c r="C265" s="59">
        <v>5</v>
      </c>
      <c r="D265" s="63" t="s">
        <v>651</v>
      </c>
      <c r="E265" s="63">
        <v>26420234.543900002</v>
      </c>
      <c r="F265" s="63">
        <v>0</v>
      </c>
      <c r="G265" s="63">
        <v>100907757.83670001</v>
      </c>
      <c r="H265" s="63">
        <v>5943715.6813000003</v>
      </c>
      <c r="I265" s="63">
        <v>3819839.7714</v>
      </c>
      <c r="J265" s="63">
        <v>0</v>
      </c>
      <c r="K265" s="63">
        <f t="shared" si="68"/>
        <v>3819839.7714</v>
      </c>
      <c r="L265" s="77">
        <v>174118138.75780001</v>
      </c>
      <c r="M265" s="68">
        <f t="shared" si="69"/>
        <v>311209686.59109998</v>
      </c>
      <c r="N265" s="67"/>
      <c r="O265" s="181"/>
      <c r="P265" s="69">
        <v>11</v>
      </c>
      <c r="Q265" s="181"/>
      <c r="R265" s="63" t="s">
        <v>652</v>
      </c>
      <c r="S265" s="63">
        <v>22686587.8017</v>
      </c>
      <c r="T265" s="63">
        <v>0</v>
      </c>
      <c r="U265" s="63">
        <v>86647705.728200004</v>
      </c>
      <c r="V265" s="63">
        <v>6549657.5129000004</v>
      </c>
      <c r="W265" s="63">
        <v>3280028.8058000002</v>
      </c>
      <c r="X265" s="63">
        <v>0</v>
      </c>
      <c r="Y265" s="63">
        <f t="shared" si="58"/>
        <v>3280028.8058000002</v>
      </c>
      <c r="Z265" s="63">
        <v>196318119.69530001</v>
      </c>
      <c r="AA265" s="68">
        <f t="shared" si="70"/>
        <v>315482099.54390001</v>
      </c>
    </row>
    <row r="266" spans="1:27" ht="24.9" customHeight="1">
      <c r="A266" s="179"/>
      <c r="B266" s="181"/>
      <c r="C266" s="59">
        <v>6</v>
      </c>
      <c r="D266" s="63" t="s">
        <v>653</v>
      </c>
      <c r="E266" s="63">
        <v>26933005.4441</v>
      </c>
      <c r="F266" s="63">
        <v>0</v>
      </c>
      <c r="G266" s="63">
        <v>102866202.2911</v>
      </c>
      <c r="H266" s="63">
        <v>6109767.6141999997</v>
      </c>
      <c r="I266" s="63">
        <v>3893976.2319999998</v>
      </c>
      <c r="J266" s="63">
        <v>0</v>
      </c>
      <c r="K266" s="63">
        <f t="shared" si="68"/>
        <v>3893976.2319999998</v>
      </c>
      <c r="L266" s="77">
        <v>179198819.9316</v>
      </c>
      <c r="M266" s="68">
        <f t="shared" si="69"/>
        <v>319001771.51300001</v>
      </c>
      <c r="N266" s="67"/>
      <c r="O266" s="181"/>
      <c r="P266" s="69">
        <v>12</v>
      </c>
      <c r="Q266" s="181"/>
      <c r="R266" s="63" t="s">
        <v>654</v>
      </c>
      <c r="S266" s="63">
        <v>23659397.6208</v>
      </c>
      <c r="T266" s="63">
        <v>0</v>
      </c>
      <c r="U266" s="63">
        <v>90363193.472299993</v>
      </c>
      <c r="V266" s="63">
        <v>6528217.8962000003</v>
      </c>
      <c r="W266" s="63">
        <v>3420677.7327999999</v>
      </c>
      <c r="X266" s="63">
        <v>0</v>
      </c>
      <c r="Y266" s="63">
        <f t="shared" si="58"/>
        <v>3420677.7327999999</v>
      </c>
      <c r="Z266" s="63">
        <v>195662133.01210001</v>
      </c>
      <c r="AA266" s="68">
        <f t="shared" si="70"/>
        <v>319633619.7342</v>
      </c>
    </row>
    <row r="267" spans="1:27" ht="24.9" customHeight="1">
      <c r="A267" s="179"/>
      <c r="B267" s="181"/>
      <c r="C267" s="59">
        <v>7</v>
      </c>
      <c r="D267" s="63" t="s">
        <v>655</v>
      </c>
      <c r="E267" s="63">
        <v>22192963.727699999</v>
      </c>
      <c r="F267" s="63">
        <v>0</v>
      </c>
      <c r="G267" s="63">
        <v>84762389.439999998</v>
      </c>
      <c r="H267" s="63">
        <v>5132566.4751000004</v>
      </c>
      <c r="I267" s="63">
        <v>3208660.5950000002</v>
      </c>
      <c r="J267" s="63">
        <v>0</v>
      </c>
      <c r="K267" s="63">
        <f t="shared" si="68"/>
        <v>3208660.5950000002</v>
      </c>
      <c r="L267" s="77">
        <v>149299454.45809999</v>
      </c>
      <c r="M267" s="68">
        <f t="shared" si="69"/>
        <v>264596034.69589999</v>
      </c>
      <c r="N267" s="67"/>
      <c r="O267" s="181"/>
      <c r="P267" s="69">
        <v>13</v>
      </c>
      <c r="Q267" s="181"/>
      <c r="R267" s="63" t="s">
        <v>656</v>
      </c>
      <c r="S267" s="63">
        <v>23193382.816</v>
      </c>
      <c r="T267" s="63">
        <v>0</v>
      </c>
      <c r="U267" s="63">
        <v>88583326.265499994</v>
      </c>
      <c r="V267" s="63">
        <v>6552861.5255000005</v>
      </c>
      <c r="W267" s="63">
        <v>3353301.2725</v>
      </c>
      <c r="X267" s="63">
        <v>0</v>
      </c>
      <c r="Y267" s="63">
        <f t="shared" si="58"/>
        <v>3353301.2725</v>
      </c>
      <c r="Z267" s="63">
        <v>196416152.68130001</v>
      </c>
      <c r="AA267" s="68">
        <f t="shared" si="70"/>
        <v>318099024.56080002</v>
      </c>
    </row>
    <row r="268" spans="1:27" ht="24.9" customHeight="1">
      <c r="A268" s="179"/>
      <c r="B268" s="181"/>
      <c r="C268" s="59">
        <v>8</v>
      </c>
      <c r="D268" s="63" t="s">
        <v>657</v>
      </c>
      <c r="E268" s="63">
        <v>27339955.959199999</v>
      </c>
      <c r="F268" s="63">
        <v>0</v>
      </c>
      <c r="G268" s="63">
        <v>104420483.1195</v>
      </c>
      <c r="H268" s="63">
        <v>5873693.2342999997</v>
      </c>
      <c r="I268" s="63">
        <v>3952813.1724</v>
      </c>
      <c r="J268" s="63">
        <v>0</v>
      </c>
      <c r="K268" s="63">
        <f t="shared" si="68"/>
        <v>3952813.1724</v>
      </c>
      <c r="L268" s="77">
        <v>171975666.08770001</v>
      </c>
      <c r="M268" s="68">
        <f t="shared" si="69"/>
        <v>313562611.57309997</v>
      </c>
      <c r="N268" s="67"/>
      <c r="O268" s="181"/>
      <c r="P268" s="69">
        <v>14</v>
      </c>
      <c r="Q268" s="181"/>
      <c r="R268" s="63" t="s">
        <v>658</v>
      </c>
      <c r="S268" s="63">
        <v>34448295.610100001</v>
      </c>
      <c r="T268" s="63">
        <v>0</v>
      </c>
      <c r="U268" s="63">
        <v>131569621.97040001</v>
      </c>
      <c r="V268" s="63">
        <v>8538224.5645000003</v>
      </c>
      <c r="W268" s="63">
        <v>4980537.5274</v>
      </c>
      <c r="X268" s="63">
        <v>0</v>
      </c>
      <c r="Y268" s="63">
        <f t="shared" si="58"/>
        <v>4980537.5274</v>
      </c>
      <c r="Z268" s="63">
        <v>257162188.192</v>
      </c>
      <c r="AA268" s="68">
        <f t="shared" si="70"/>
        <v>436698867.86440003</v>
      </c>
    </row>
    <row r="269" spans="1:27" ht="24.9" customHeight="1">
      <c r="A269" s="179"/>
      <c r="B269" s="181"/>
      <c r="C269" s="59">
        <v>9</v>
      </c>
      <c r="D269" s="63" t="s">
        <v>659</v>
      </c>
      <c r="E269" s="63">
        <v>29252666.167399999</v>
      </c>
      <c r="F269" s="63">
        <v>0</v>
      </c>
      <c r="G269" s="63">
        <v>111725766.4306</v>
      </c>
      <c r="H269" s="63">
        <v>6581427.8190000001</v>
      </c>
      <c r="I269" s="63">
        <v>4229352.9779000003</v>
      </c>
      <c r="J269" s="63">
        <v>0</v>
      </c>
      <c r="K269" s="63">
        <f t="shared" si="68"/>
        <v>4229352.9779000003</v>
      </c>
      <c r="L269" s="77">
        <v>193630179.32730001</v>
      </c>
      <c r="M269" s="68">
        <f t="shared" si="69"/>
        <v>345419392.72219998</v>
      </c>
      <c r="N269" s="67"/>
      <c r="O269" s="181"/>
      <c r="P269" s="69">
        <v>15</v>
      </c>
      <c r="Q269" s="181"/>
      <c r="R269" s="63" t="s">
        <v>660</v>
      </c>
      <c r="S269" s="63">
        <v>23490519.349599998</v>
      </c>
      <c r="T269" s="63">
        <v>0</v>
      </c>
      <c r="U269" s="63">
        <v>89718190.580300003</v>
      </c>
      <c r="V269" s="63">
        <v>6722890.0698999995</v>
      </c>
      <c r="W269" s="63">
        <v>3396261.2979000001</v>
      </c>
      <c r="X269" s="63">
        <v>0</v>
      </c>
      <c r="Y269" s="63">
        <f t="shared" si="58"/>
        <v>3396261.2979000001</v>
      </c>
      <c r="Z269" s="63">
        <v>201618506.0009</v>
      </c>
      <c r="AA269" s="68">
        <f t="shared" si="70"/>
        <v>324946367.29860002</v>
      </c>
    </row>
    <row r="270" spans="1:27" ht="24.9" customHeight="1">
      <c r="A270" s="179"/>
      <c r="B270" s="181"/>
      <c r="C270" s="59">
        <v>10</v>
      </c>
      <c r="D270" s="63" t="s">
        <v>661</v>
      </c>
      <c r="E270" s="63">
        <v>25544001.493000001</v>
      </c>
      <c r="F270" s="63">
        <v>0</v>
      </c>
      <c r="G270" s="63">
        <v>97561129.238100007</v>
      </c>
      <c r="H270" s="63">
        <v>5740090.4508999996</v>
      </c>
      <c r="I270" s="63">
        <v>3693153.9219</v>
      </c>
      <c r="J270" s="63">
        <v>0</v>
      </c>
      <c r="K270" s="63">
        <f t="shared" si="68"/>
        <v>3693153.9219</v>
      </c>
      <c r="L270" s="77">
        <v>167887829.62360001</v>
      </c>
      <c r="M270" s="68">
        <f t="shared" si="69"/>
        <v>300426204.72750002</v>
      </c>
      <c r="N270" s="67"/>
      <c r="O270" s="181"/>
      <c r="P270" s="69">
        <v>16</v>
      </c>
      <c r="Q270" s="181"/>
      <c r="R270" s="63" t="s">
        <v>662</v>
      </c>
      <c r="S270" s="63">
        <v>24649965.770799998</v>
      </c>
      <c r="T270" s="63">
        <v>0</v>
      </c>
      <c r="U270" s="63">
        <v>94146506.252499998</v>
      </c>
      <c r="V270" s="63">
        <v>6772052.3493999997</v>
      </c>
      <c r="W270" s="63">
        <v>3563894.1606999999</v>
      </c>
      <c r="X270" s="63">
        <v>0</v>
      </c>
      <c r="Y270" s="63">
        <f t="shared" si="58"/>
        <v>3563894.1606999999</v>
      </c>
      <c r="Z270" s="63">
        <v>203122721.3576</v>
      </c>
      <c r="AA270" s="68">
        <f t="shared" si="70"/>
        <v>332255139.89099997</v>
      </c>
    </row>
    <row r="271" spans="1:27" ht="24.9" customHeight="1">
      <c r="A271" s="179"/>
      <c r="B271" s="181"/>
      <c r="C271" s="59">
        <v>11</v>
      </c>
      <c r="D271" s="63" t="s">
        <v>663</v>
      </c>
      <c r="E271" s="63">
        <v>27374609.352699999</v>
      </c>
      <c r="F271" s="63">
        <v>0</v>
      </c>
      <c r="G271" s="63">
        <v>104552836.0791</v>
      </c>
      <c r="H271" s="63">
        <v>5979607.4402000001</v>
      </c>
      <c r="I271" s="63">
        <v>3957823.3629999999</v>
      </c>
      <c r="J271" s="63">
        <v>0</v>
      </c>
      <c r="K271" s="63">
        <f t="shared" si="68"/>
        <v>3957823.3629999999</v>
      </c>
      <c r="L271" s="77">
        <v>175216316.7823</v>
      </c>
      <c r="M271" s="68">
        <f t="shared" si="69"/>
        <v>317081193.01730001</v>
      </c>
      <c r="N271" s="67"/>
      <c r="O271" s="181"/>
      <c r="P271" s="69">
        <v>17</v>
      </c>
      <c r="Q271" s="181"/>
      <c r="R271" s="63" t="s">
        <v>664</v>
      </c>
      <c r="S271" s="63">
        <v>32205596.029300001</v>
      </c>
      <c r="T271" s="63">
        <v>0</v>
      </c>
      <c r="U271" s="63">
        <v>123003998.3073</v>
      </c>
      <c r="V271" s="63">
        <v>8298764.3839999996</v>
      </c>
      <c r="W271" s="63">
        <v>4656287.8300999999</v>
      </c>
      <c r="X271" s="63">
        <v>0</v>
      </c>
      <c r="Y271" s="63">
        <f t="shared" si="58"/>
        <v>4656287.8300999999</v>
      </c>
      <c r="Z271" s="63">
        <v>249835439.20680001</v>
      </c>
      <c r="AA271" s="68">
        <f t="shared" si="70"/>
        <v>418000085.75749999</v>
      </c>
    </row>
    <row r="272" spans="1:27" ht="24.9" customHeight="1">
      <c r="A272" s="179"/>
      <c r="B272" s="181"/>
      <c r="C272" s="59">
        <v>12</v>
      </c>
      <c r="D272" s="63" t="s">
        <v>665</v>
      </c>
      <c r="E272" s="63">
        <v>19210413.7075</v>
      </c>
      <c r="F272" s="63">
        <v>0</v>
      </c>
      <c r="G272" s="63">
        <v>73371028.221399993</v>
      </c>
      <c r="H272" s="63">
        <v>4560457.0647999998</v>
      </c>
      <c r="I272" s="63">
        <v>2777443.2577999998</v>
      </c>
      <c r="J272" s="63">
        <v>0</v>
      </c>
      <c r="K272" s="63">
        <f t="shared" si="68"/>
        <v>2777443.2577999998</v>
      </c>
      <c r="L272" s="77">
        <v>131794656.6596</v>
      </c>
      <c r="M272" s="68">
        <f t="shared" si="69"/>
        <v>231713998.9111</v>
      </c>
      <c r="N272" s="67"/>
      <c r="O272" s="181"/>
      <c r="P272" s="69">
        <v>18</v>
      </c>
      <c r="Q272" s="181"/>
      <c r="R272" s="63" t="s">
        <v>666</v>
      </c>
      <c r="S272" s="63">
        <v>27847379.726500001</v>
      </c>
      <c r="T272" s="63">
        <v>0</v>
      </c>
      <c r="U272" s="63">
        <v>106358505.07539999</v>
      </c>
      <c r="V272" s="63">
        <v>6841347.6445000004</v>
      </c>
      <c r="W272" s="63">
        <v>4026176.5441000001</v>
      </c>
      <c r="X272" s="63">
        <v>0</v>
      </c>
      <c r="Y272" s="63">
        <f t="shared" ref="Y272:Y335" si="71">W272-X272</f>
        <v>4026176.5441000001</v>
      </c>
      <c r="Z272" s="63">
        <v>205242945.4068</v>
      </c>
      <c r="AA272" s="68">
        <f t="shared" si="70"/>
        <v>350316354.3973</v>
      </c>
    </row>
    <row r="273" spans="1:27" ht="24.9" customHeight="1">
      <c r="A273" s="179"/>
      <c r="B273" s="181"/>
      <c r="C273" s="59">
        <v>13</v>
      </c>
      <c r="D273" s="63" t="s">
        <v>667</v>
      </c>
      <c r="E273" s="63">
        <v>24347903.0667</v>
      </c>
      <c r="F273" s="63">
        <v>0</v>
      </c>
      <c r="G273" s="63">
        <v>92992827.236499995</v>
      </c>
      <c r="H273" s="63">
        <v>5533238.4842999997</v>
      </c>
      <c r="I273" s="63">
        <v>3520221.9090999998</v>
      </c>
      <c r="J273" s="63">
        <v>0</v>
      </c>
      <c r="K273" s="63">
        <f t="shared" si="68"/>
        <v>3520221.9090999998</v>
      </c>
      <c r="L273" s="77">
        <v>161558792.23390001</v>
      </c>
      <c r="M273" s="68">
        <f t="shared" si="69"/>
        <v>287952982.93049997</v>
      </c>
      <c r="N273" s="67"/>
      <c r="O273" s="181"/>
      <c r="P273" s="69">
        <v>19</v>
      </c>
      <c r="Q273" s="181"/>
      <c r="R273" s="63" t="s">
        <v>668</v>
      </c>
      <c r="S273" s="63">
        <v>25564301.745999999</v>
      </c>
      <c r="T273" s="63">
        <v>0</v>
      </c>
      <c r="U273" s="63">
        <v>97638662.729000002</v>
      </c>
      <c r="V273" s="63">
        <v>6549668.8745999997</v>
      </c>
      <c r="W273" s="63">
        <v>3696088.9342999998</v>
      </c>
      <c r="X273" s="63">
        <v>0</v>
      </c>
      <c r="Y273" s="63">
        <f t="shared" si="71"/>
        <v>3696088.9342999998</v>
      </c>
      <c r="Z273" s="63">
        <v>196318467.33000001</v>
      </c>
      <c r="AA273" s="68">
        <f t="shared" si="70"/>
        <v>329767189.61390001</v>
      </c>
    </row>
    <row r="274" spans="1:27" ht="24.9" customHeight="1">
      <c r="A274" s="179"/>
      <c r="B274" s="181"/>
      <c r="C274" s="59">
        <v>14</v>
      </c>
      <c r="D274" s="63" t="s">
        <v>669</v>
      </c>
      <c r="E274" s="63">
        <v>23759588.091899998</v>
      </c>
      <c r="F274" s="63">
        <v>0</v>
      </c>
      <c r="G274" s="63">
        <v>90745854.564500004</v>
      </c>
      <c r="H274" s="63">
        <v>5358324.3887</v>
      </c>
      <c r="I274" s="63">
        <v>3435163.2796999998</v>
      </c>
      <c r="J274" s="63">
        <v>0</v>
      </c>
      <c r="K274" s="63">
        <f t="shared" si="68"/>
        <v>3435163.2796999998</v>
      </c>
      <c r="L274" s="77">
        <v>156206955.99239999</v>
      </c>
      <c r="M274" s="68">
        <f t="shared" si="69"/>
        <v>279505886.31720001</v>
      </c>
      <c r="N274" s="67"/>
      <c r="O274" s="181"/>
      <c r="P274" s="69">
        <v>20</v>
      </c>
      <c r="Q274" s="181"/>
      <c r="R274" s="63" t="s">
        <v>670</v>
      </c>
      <c r="S274" s="63">
        <v>23083106.780400001</v>
      </c>
      <c r="T274" s="63">
        <v>0</v>
      </c>
      <c r="U274" s="63">
        <v>88162145.012199998</v>
      </c>
      <c r="V274" s="63">
        <v>6308561.2407</v>
      </c>
      <c r="W274" s="63">
        <v>3337357.5537999999</v>
      </c>
      <c r="X274" s="63">
        <v>0</v>
      </c>
      <c r="Y274" s="63">
        <f t="shared" si="71"/>
        <v>3337357.5537999999</v>
      </c>
      <c r="Z274" s="63">
        <v>188941311.31290001</v>
      </c>
      <c r="AA274" s="68">
        <f t="shared" si="70"/>
        <v>309832481.89999998</v>
      </c>
    </row>
    <row r="275" spans="1:27" ht="24.9" customHeight="1">
      <c r="A275" s="179"/>
      <c r="B275" s="181"/>
      <c r="C275" s="59">
        <v>15</v>
      </c>
      <c r="D275" s="63" t="s">
        <v>671</v>
      </c>
      <c r="E275" s="63">
        <v>25482478.7214</v>
      </c>
      <c r="F275" s="63">
        <v>0</v>
      </c>
      <c r="G275" s="63">
        <v>97326153.090000004</v>
      </c>
      <c r="H275" s="63">
        <v>5730330.7101999996</v>
      </c>
      <c r="I275" s="63">
        <v>3684258.9542999999</v>
      </c>
      <c r="J275" s="63">
        <v>0</v>
      </c>
      <c r="K275" s="63">
        <f t="shared" si="68"/>
        <v>3684258.9542999999</v>
      </c>
      <c r="L275" s="77">
        <v>167589211.41440001</v>
      </c>
      <c r="M275" s="68">
        <f t="shared" si="69"/>
        <v>299812432.89029998</v>
      </c>
      <c r="N275" s="67"/>
      <c r="O275" s="181"/>
      <c r="P275" s="69">
        <v>21</v>
      </c>
      <c r="Q275" s="181"/>
      <c r="R275" s="63" t="s">
        <v>672</v>
      </c>
      <c r="S275" s="63">
        <v>28507500.924800001</v>
      </c>
      <c r="T275" s="63">
        <v>0</v>
      </c>
      <c r="U275" s="63">
        <v>108879729.85510001</v>
      </c>
      <c r="V275" s="63">
        <v>7663313.2339000003</v>
      </c>
      <c r="W275" s="63">
        <v>4121616.9234000002</v>
      </c>
      <c r="X275" s="63">
        <v>0</v>
      </c>
      <c r="Y275" s="63">
        <f t="shared" si="71"/>
        <v>4121616.9234000002</v>
      </c>
      <c r="Z275" s="63">
        <v>230392577.94310001</v>
      </c>
      <c r="AA275" s="68">
        <f t="shared" si="70"/>
        <v>379564738.88029999</v>
      </c>
    </row>
    <row r="276" spans="1:27" ht="24.9" customHeight="1">
      <c r="A276" s="179"/>
      <c r="B276" s="182"/>
      <c r="C276" s="59">
        <v>16</v>
      </c>
      <c r="D276" s="63" t="s">
        <v>673</v>
      </c>
      <c r="E276" s="63">
        <v>24770956.864999998</v>
      </c>
      <c r="F276" s="63">
        <v>0</v>
      </c>
      <c r="G276" s="63">
        <v>94608611.916899994</v>
      </c>
      <c r="H276" s="63">
        <v>5590740.2861000001</v>
      </c>
      <c r="I276" s="63">
        <v>3581387.0633999999</v>
      </c>
      <c r="J276" s="63">
        <v>0</v>
      </c>
      <c r="K276" s="63">
        <f t="shared" si="68"/>
        <v>3581387.0633999999</v>
      </c>
      <c r="L276" s="77">
        <v>163318171.46219999</v>
      </c>
      <c r="M276" s="68">
        <f t="shared" si="69"/>
        <v>291869867.59359998</v>
      </c>
      <c r="N276" s="67"/>
      <c r="O276" s="181"/>
      <c r="P276" s="69">
        <v>22</v>
      </c>
      <c r="Q276" s="181"/>
      <c r="R276" s="63" t="s">
        <v>674</v>
      </c>
      <c r="S276" s="63">
        <v>26405489.760000002</v>
      </c>
      <c r="T276" s="63">
        <v>0</v>
      </c>
      <c r="U276" s="63">
        <v>100851442.5499</v>
      </c>
      <c r="V276" s="63">
        <v>7060686.1710999999</v>
      </c>
      <c r="W276" s="63">
        <v>3817707.9693</v>
      </c>
      <c r="X276" s="63">
        <v>0</v>
      </c>
      <c r="Y276" s="63">
        <f t="shared" si="71"/>
        <v>3817707.9693</v>
      </c>
      <c r="Z276" s="63">
        <v>211954033.33430001</v>
      </c>
      <c r="AA276" s="68">
        <f t="shared" si="70"/>
        <v>350089359.78460002</v>
      </c>
    </row>
    <row r="277" spans="1:27" ht="24.9" customHeight="1">
      <c r="A277" s="59"/>
      <c r="B277" s="172" t="s">
        <v>675</v>
      </c>
      <c r="C277" s="173"/>
      <c r="D277" s="64"/>
      <c r="E277" s="64">
        <f>SUM(E261:E276)</f>
        <v>410361138.47979999</v>
      </c>
      <c r="F277" s="64">
        <f t="shared" ref="F277:G277" si="72">SUM(F261:F276)</f>
        <v>0</v>
      </c>
      <c r="G277" s="64">
        <f t="shared" si="72"/>
        <v>1567307145.5336001</v>
      </c>
      <c r="H277" s="64">
        <f t="shared" ref="H277:M277" si="73">SUM(H261:H276)</f>
        <v>92142897.086700007</v>
      </c>
      <c r="I277" s="64">
        <f t="shared" si="73"/>
        <v>59330048.520099998</v>
      </c>
      <c r="J277" s="64">
        <f t="shared" si="73"/>
        <v>0</v>
      </c>
      <c r="K277" s="64">
        <f t="shared" si="73"/>
        <v>59330048.520099998</v>
      </c>
      <c r="L277" s="64">
        <f t="shared" si="73"/>
        <v>2695428717.8985</v>
      </c>
      <c r="M277" s="64">
        <f t="shared" si="73"/>
        <v>4824569947.5186996</v>
      </c>
      <c r="N277" s="67"/>
      <c r="O277" s="181"/>
      <c r="P277" s="69">
        <v>23</v>
      </c>
      <c r="Q277" s="181"/>
      <c r="R277" s="63" t="s">
        <v>676</v>
      </c>
      <c r="S277" s="63">
        <v>27336315.308800001</v>
      </c>
      <c r="T277" s="63">
        <v>0</v>
      </c>
      <c r="U277" s="63">
        <v>104406578.2516</v>
      </c>
      <c r="V277" s="63">
        <v>7637442.5358999996</v>
      </c>
      <c r="W277" s="63">
        <v>3952286.8069000002</v>
      </c>
      <c r="X277" s="63">
        <v>0</v>
      </c>
      <c r="Y277" s="63">
        <f t="shared" si="71"/>
        <v>3952286.8069000002</v>
      </c>
      <c r="Z277" s="63">
        <v>229601013.72600001</v>
      </c>
      <c r="AA277" s="68">
        <f t="shared" si="70"/>
        <v>372933636.62919998</v>
      </c>
    </row>
    <row r="278" spans="1:27" ht="24.9" customHeight="1">
      <c r="A278" s="179">
        <v>14</v>
      </c>
      <c r="B278" s="180" t="s">
        <v>103</v>
      </c>
      <c r="C278" s="59">
        <v>1</v>
      </c>
      <c r="D278" s="63" t="s">
        <v>677</v>
      </c>
      <c r="E278" s="63">
        <v>31029889.225000001</v>
      </c>
      <c r="F278" s="63">
        <v>0</v>
      </c>
      <c r="G278" s="63">
        <v>118513578.765</v>
      </c>
      <c r="H278" s="63">
        <v>7173752.4653000003</v>
      </c>
      <c r="I278" s="63">
        <v>4486304.0396999996</v>
      </c>
      <c r="J278" s="63">
        <v>0</v>
      </c>
      <c r="K278" s="63">
        <f t="shared" si="68"/>
        <v>4486304.0396999996</v>
      </c>
      <c r="L278" s="77">
        <v>179689360.67289999</v>
      </c>
      <c r="M278" s="68">
        <f t="shared" si="69"/>
        <v>340892885.16790003</v>
      </c>
      <c r="N278" s="67"/>
      <c r="O278" s="181"/>
      <c r="P278" s="69">
        <v>24</v>
      </c>
      <c r="Q278" s="181"/>
      <c r="R278" s="63" t="s">
        <v>678</v>
      </c>
      <c r="S278" s="63">
        <v>23401879.483899999</v>
      </c>
      <c r="T278" s="63">
        <v>0</v>
      </c>
      <c r="U278" s="63">
        <v>89379645.133900002</v>
      </c>
      <c r="V278" s="63">
        <v>6525070.6923000002</v>
      </c>
      <c r="W278" s="63">
        <v>3383445.7385</v>
      </c>
      <c r="X278" s="63">
        <v>0</v>
      </c>
      <c r="Y278" s="63">
        <f t="shared" si="71"/>
        <v>3383445.7385</v>
      </c>
      <c r="Z278" s="63">
        <v>195565838.19949999</v>
      </c>
      <c r="AA278" s="68">
        <f t="shared" si="70"/>
        <v>318255879.24809998</v>
      </c>
    </row>
    <row r="279" spans="1:27" ht="24.9" customHeight="1">
      <c r="A279" s="179"/>
      <c r="B279" s="181"/>
      <c r="C279" s="59">
        <v>2</v>
      </c>
      <c r="D279" s="63" t="s">
        <v>679</v>
      </c>
      <c r="E279" s="63">
        <v>26144911.700199999</v>
      </c>
      <c r="F279" s="63">
        <v>0</v>
      </c>
      <c r="G279" s="63">
        <v>99856207.336999997</v>
      </c>
      <c r="H279" s="63">
        <v>6441930.9769000001</v>
      </c>
      <c r="I279" s="63">
        <v>3780033.5710999998</v>
      </c>
      <c r="J279" s="63">
        <v>0</v>
      </c>
      <c r="K279" s="63">
        <f t="shared" si="68"/>
        <v>3780033.5710999998</v>
      </c>
      <c r="L279" s="77">
        <v>157297861.86449999</v>
      </c>
      <c r="M279" s="68">
        <f t="shared" si="69"/>
        <v>293520945.4497</v>
      </c>
      <c r="N279" s="67"/>
      <c r="O279" s="181"/>
      <c r="P279" s="69">
        <v>25</v>
      </c>
      <c r="Q279" s="181"/>
      <c r="R279" s="63" t="s">
        <v>680</v>
      </c>
      <c r="S279" s="63">
        <v>21415024.519299999</v>
      </c>
      <c r="T279" s="63">
        <v>0</v>
      </c>
      <c r="U279" s="63">
        <v>81791178.071199998</v>
      </c>
      <c r="V279" s="63">
        <v>6120240.2835999997</v>
      </c>
      <c r="W279" s="63">
        <v>3096186.0776999998</v>
      </c>
      <c r="X279" s="63">
        <v>0</v>
      </c>
      <c r="Y279" s="63">
        <f t="shared" si="71"/>
        <v>3096186.0776999998</v>
      </c>
      <c r="Z279" s="63">
        <v>183179266.12270001</v>
      </c>
      <c r="AA279" s="68">
        <f t="shared" si="70"/>
        <v>295601895.07450002</v>
      </c>
    </row>
    <row r="280" spans="1:27" ht="24.9" customHeight="1">
      <c r="A280" s="179"/>
      <c r="B280" s="181"/>
      <c r="C280" s="59">
        <v>3</v>
      </c>
      <c r="D280" s="63" t="s">
        <v>681</v>
      </c>
      <c r="E280" s="63">
        <v>35389909.064900003</v>
      </c>
      <c r="F280" s="63">
        <v>0</v>
      </c>
      <c r="G280" s="63">
        <v>135165960.3116</v>
      </c>
      <c r="H280" s="63">
        <v>8093542.6966000004</v>
      </c>
      <c r="I280" s="63">
        <v>5116676.0811999999</v>
      </c>
      <c r="J280" s="63">
        <v>0</v>
      </c>
      <c r="K280" s="63">
        <f t="shared" si="68"/>
        <v>5116676.0811999999</v>
      </c>
      <c r="L280" s="77">
        <v>207832127.99579999</v>
      </c>
      <c r="M280" s="68">
        <f t="shared" si="69"/>
        <v>391598216.15009999</v>
      </c>
      <c r="N280" s="67"/>
      <c r="O280" s="181"/>
      <c r="P280" s="69">
        <v>26</v>
      </c>
      <c r="Q280" s="181"/>
      <c r="R280" s="63" t="s">
        <v>682</v>
      </c>
      <c r="S280" s="63">
        <v>28386834.755399998</v>
      </c>
      <c r="T280" s="63">
        <v>0</v>
      </c>
      <c r="U280" s="63">
        <v>108418865.1883</v>
      </c>
      <c r="V280" s="63">
        <v>7682946.3328</v>
      </c>
      <c r="W280" s="63">
        <v>4104170.9983000001</v>
      </c>
      <c r="X280" s="63">
        <v>0</v>
      </c>
      <c r="Y280" s="63">
        <f t="shared" si="71"/>
        <v>4104170.9983000001</v>
      </c>
      <c r="Z280" s="63">
        <v>230993290.70860001</v>
      </c>
      <c r="AA280" s="68">
        <f t="shared" si="70"/>
        <v>379586107.98339999</v>
      </c>
    </row>
    <row r="281" spans="1:27" ht="24.9" customHeight="1">
      <c r="A281" s="179"/>
      <c r="B281" s="181"/>
      <c r="C281" s="59">
        <v>4</v>
      </c>
      <c r="D281" s="63" t="s">
        <v>683</v>
      </c>
      <c r="E281" s="63">
        <v>33267814.541299999</v>
      </c>
      <c r="F281" s="63">
        <v>0</v>
      </c>
      <c r="G281" s="63">
        <v>127060967.9074</v>
      </c>
      <c r="H281" s="63">
        <v>7704550.5632999996</v>
      </c>
      <c r="I281" s="63">
        <v>4809863.4733999996</v>
      </c>
      <c r="J281" s="63">
        <v>0</v>
      </c>
      <c r="K281" s="63">
        <f t="shared" si="68"/>
        <v>4809863.4733999996</v>
      </c>
      <c r="L281" s="77">
        <v>195930158.69389999</v>
      </c>
      <c r="M281" s="68">
        <f t="shared" si="69"/>
        <v>368773355.17930001</v>
      </c>
      <c r="N281" s="67"/>
      <c r="O281" s="181"/>
      <c r="P281" s="69">
        <v>27</v>
      </c>
      <c r="Q281" s="181"/>
      <c r="R281" s="63" t="s">
        <v>684</v>
      </c>
      <c r="S281" s="63">
        <v>30928249.870900001</v>
      </c>
      <c r="T281" s="63">
        <v>0</v>
      </c>
      <c r="U281" s="63">
        <v>118125383.902</v>
      </c>
      <c r="V281" s="63">
        <v>8391169.4726</v>
      </c>
      <c r="W281" s="63">
        <v>4471609.0131999999</v>
      </c>
      <c r="X281" s="63">
        <v>0</v>
      </c>
      <c r="Y281" s="63">
        <f t="shared" si="71"/>
        <v>4471609.0131999999</v>
      </c>
      <c r="Z281" s="63">
        <v>252662752.24039999</v>
      </c>
      <c r="AA281" s="68">
        <f t="shared" si="70"/>
        <v>414579164.49910003</v>
      </c>
    </row>
    <row r="282" spans="1:27" ht="24.9" customHeight="1">
      <c r="A282" s="179"/>
      <c r="B282" s="181"/>
      <c r="C282" s="59">
        <v>5</v>
      </c>
      <c r="D282" s="63" t="s">
        <v>685</v>
      </c>
      <c r="E282" s="63">
        <v>32166145.449999999</v>
      </c>
      <c r="F282" s="63">
        <v>0</v>
      </c>
      <c r="G282" s="63">
        <v>122853323.28219999</v>
      </c>
      <c r="H282" s="63">
        <v>7180444.5343000004</v>
      </c>
      <c r="I282" s="63">
        <v>4650584.0619999999</v>
      </c>
      <c r="J282" s="63">
        <v>0</v>
      </c>
      <c r="K282" s="63">
        <f t="shared" si="68"/>
        <v>4650584.0619999999</v>
      </c>
      <c r="L282" s="77">
        <v>179894117.51249999</v>
      </c>
      <c r="M282" s="68">
        <f t="shared" si="69"/>
        <v>346744614.84100002</v>
      </c>
      <c r="N282" s="67"/>
      <c r="O282" s="181"/>
      <c r="P282" s="69">
        <v>28</v>
      </c>
      <c r="Q282" s="181"/>
      <c r="R282" s="63" t="s">
        <v>686</v>
      </c>
      <c r="S282" s="63">
        <v>23688099.001699999</v>
      </c>
      <c r="T282" s="63">
        <v>0</v>
      </c>
      <c r="U282" s="63">
        <v>90472813.694999993</v>
      </c>
      <c r="V282" s="63">
        <v>6566268.3870000001</v>
      </c>
      <c r="W282" s="63">
        <v>3424827.3807999999</v>
      </c>
      <c r="X282" s="63">
        <v>0</v>
      </c>
      <c r="Y282" s="63">
        <f t="shared" si="71"/>
        <v>3424827.3807999999</v>
      </c>
      <c r="Z282" s="63">
        <v>196826361.63</v>
      </c>
      <c r="AA282" s="68">
        <f t="shared" si="70"/>
        <v>320978370.09450001</v>
      </c>
    </row>
    <row r="283" spans="1:27" ht="24.9" customHeight="1">
      <c r="A283" s="179"/>
      <c r="B283" s="181"/>
      <c r="C283" s="59">
        <v>6</v>
      </c>
      <c r="D283" s="63" t="s">
        <v>687</v>
      </c>
      <c r="E283" s="63">
        <v>30926728.554400001</v>
      </c>
      <c r="F283" s="63">
        <v>0</v>
      </c>
      <c r="G283" s="63">
        <v>118119573.48289999</v>
      </c>
      <c r="H283" s="63">
        <v>6850897.0614</v>
      </c>
      <c r="I283" s="63">
        <v>4471389.0610999996</v>
      </c>
      <c r="J283" s="63">
        <v>0</v>
      </c>
      <c r="K283" s="63">
        <f t="shared" si="68"/>
        <v>4471389.0610999996</v>
      </c>
      <c r="L283" s="77">
        <v>169810972.97299999</v>
      </c>
      <c r="M283" s="68">
        <f t="shared" si="69"/>
        <v>330179561.13279998</v>
      </c>
      <c r="N283" s="67"/>
      <c r="O283" s="181"/>
      <c r="P283" s="69">
        <v>29</v>
      </c>
      <c r="Q283" s="181"/>
      <c r="R283" s="63" t="s">
        <v>688</v>
      </c>
      <c r="S283" s="63">
        <v>28487684.277199998</v>
      </c>
      <c r="T283" s="63">
        <v>0</v>
      </c>
      <c r="U283" s="63">
        <v>108804043.41599999</v>
      </c>
      <c r="V283" s="63">
        <v>7091033.3974000001</v>
      </c>
      <c r="W283" s="63">
        <v>4118751.8308000001</v>
      </c>
      <c r="X283" s="63">
        <v>0</v>
      </c>
      <c r="Y283" s="63">
        <f t="shared" si="71"/>
        <v>4118751.8308000001</v>
      </c>
      <c r="Z283" s="63">
        <v>212882565.6241</v>
      </c>
      <c r="AA283" s="68">
        <f t="shared" si="70"/>
        <v>361384078.54549998</v>
      </c>
    </row>
    <row r="284" spans="1:27" ht="24.9" customHeight="1">
      <c r="A284" s="179"/>
      <c r="B284" s="181"/>
      <c r="C284" s="59">
        <v>7</v>
      </c>
      <c r="D284" s="63" t="s">
        <v>689</v>
      </c>
      <c r="E284" s="63">
        <v>31226282.2278</v>
      </c>
      <c r="F284" s="63">
        <v>0</v>
      </c>
      <c r="G284" s="63">
        <v>119263669.6674</v>
      </c>
      <c r="H284" s="63">
        <v>7300026.9217999997</v>
      </c>
      <c r="I284" s="63">
        <v>4514698.5568000004</v>
      </c>
      <c r="J284" s="63">
        <v>0</v>
      </c>
      <c r="K284" s="63">
        <f t="shared" si="68"/>
        <v>4514698.5568000004</v>
      </c>
      <c r="L284" s="77">
        <v>183552972.75400001</v>
      </c>
      <c r="M284" s="68">
        <f t="shared" si="69"/>
        <v>345857650.12779999</v>
      </c>
      <c r="N284" s="67"/>
      <c r="O284" s="181"/>
      <c r="P284" s="69">
        <v>30</v>
      </c>
      <c r="Q284" s="181"/>
      <c r="R284" s="63" t="s">
        <v>690</v>
      </c>
      <c r="S284" s="63">
        <v>24053110.842099998</v>
      </c>
      <c r="T284" s="63">
        <v>0</v>
      </c>
      <c r="U284" s="63">
        <v>91866916.625699997</v>
      </c>
      <c r="V284" s="63">
        <v>6786743.0882999999</v>
      </c>
      <c r="W284" s="63">
        <v>3477600.8240999999</v>
      </c>
      <c r="X284" s="63">
        <v>0</v>
      </c>
      <c r="Y284" s="63">
        <f t="shared" si="71"/>
        <v>3477600.8240999999</v>
      </c>
      <c r="Z284" s="63">
        <v>203572213.02770001</v>
      </c>
      <c r="AA284" s="68">
        <f t="shared" si="70"/>
        <v>329756584.40789998</v>
      </c>
    </row>
    <row r="285" spans="1:27" ht="24.9" customHeight="1">
      <c r="A285" s="179"/>
      <c r="B285" s="181"/>
      <c r="C285" s="59">
        <v>8</v>
      </c>
      <c r="D285" s="63" t="s">
        <v>691</v>
      </c>
      <c r="E285" s="63">
        <v>33796744.7786</v>
      </c>
      <c r="F285" s="63">
        <v>0</v>
      </c>
      <c r="G285" s="63">
        <v>129081130.3029</v>
      </c>
      <c r="H285" s="63">
        <v>7870193.4733999996</v>
      </c>
      <c r="I285" s="63">
        <v>4886336.2525000004</v>
      </c>
      <c r="J285" s="63">
        <v>0</v>
      </c>
      <c r="K285" s="63">
        <f t="shared" si="68"/>
        <v>4886336.2525000004</v>
      </c>
      <c r="L285" s="77">
        <v>200998325.01840001</v>
      </c>
      <c r="M285" s="68">
        <f t="shared" si="69"/>
        <v>376632729.8258</v>
      </c>
      <c r="N285" s="67"/>
      <c r="O285" s="181"/>
      <c r="P285" s="69">
        <v>31</v>
      </c>
      <c r="Q285" s="181"/>
      <c r="R285" s="63" t="s">
        <v>692</v>
      </c>
      <c r="S285" s="63">
        <v>24158113.417399999</v>
      </c>
      <c r="T285" s="63">
        <v>0</v>
      </c>
      <c r="U285" s="63">
        <v>92267956.761099994</v>
      </c>
      <c r="V285" s="63">
        <v>6927515.1341000004</v>
      </c>
      <c r="W285" s="63">
        <v>3492782.1052999999</v>
      </c>
      <c r="X285" s="63">
        <v>0</v>
      </c>
      <c r="Y285" s="63">
        <f t="shared" si="71"/>
        <v>3492782.1052999999</v>
      </c>
      <c r="Z285" s="63">
        <v>207879406.98890001</v>
      </c>
      <c r="AA285" s="68">
        <f t="shared" si="70"/>
        <v>334725774.40679997</v>
      </c>
    </row>
    <row r="286" spans="1:27" ht="24.9" customHeight="1">
      <c r="A286" s="179"/>
      <c r="B286" s="181"/>
      <c r="C286" s="59">
        <v>9</v>
      </c>
      <c r="D286" s="63" t="s">
        <v>693</v>
      </c>
      <c r="E286" s="63">
        <v>30752548.466899998</v>
      </c>
      <c r="F286" s="63">
        <v>0</v>
      </c>
      <c r="G286" s="63">
        <v>117454321.17200001</v>
      </c>
      <c r="H286" s="63">
        <v>6596507.5453000003</v>
      </c>
      <c r="I286" s="63">
        <v>4446206.0892000003</v>
      </c>
      <c r="J286" s="63">
        <v>0</v>
      </c>
      <c r="K286" s="63">
        <f t="shared" si="68"/>
        <v>4446206.0892000003</v>
      </c>
      <c r="L286" s="77">
        <v>162027431.98899999</v>
      </c>
      <c r="M286" s="68">
        <f t="shared" si="69"/>
        <v>321277015.26239997</v>
      </c>
      <c r="N286" s="67"/>
      <c r="O286" s="181"/>
      <c r="P286" s="69">
        <v>32</v>
      </c>
      <c r="Q286" s="181"/>
      <c r="R286" s="63" t="s">
        <v>694</v>
      </c>
      <c r="S286" s="63">
        <v>24040803.249400001</v>
      </c>
      <c r="T286" s="63">
        <v>0</v>
      </c>
      <c r="U286" s="63">
        <v>91819909.791600004</v>
      </c>
      <c r="V286" s="63">
        <v>6631962.0083999997</v>
      </c>
      <c r="W286" s="63">
        <v>3475821.3912</v>
      </c>
      <c r="X286" s="63">
        <v>0</v>
      </c>
      <c r="Y286" s="63">
        <f t="shared" si="71"/>
        <v>3475821.3912</v>
      </c>
      <c r="Z286" s="63">
        <v>198836385.4786</v>
      </c>
      <c r="AA286" s="68">
        <f t="shared" si="70"/>
        <v>324804881.9192</v>
      </c>
    </row>
    <row r="287" spans="1:27" ht="24.9" customHeight="1">
      <c r="A287" s="179"/>
      <c r="B287" s="181"/>
      <c r="C287" s="59">
        <v>10</v>
      </c>
      <c r="D287" s="63" t="s">
        <v>695</v>
      </c>
      <c r="E287" s="63">
        <v>28758784.1494</v>
      </c>
      <c r="F287" s="63">
        <v>0</v>
      </c>
      <c r="G287" s="63">
        <v>109839464.9681</v>
      </c>
      <c r="H287" s="63">
        <v>6608857.7642999999</v>
      </c>
      <c r="I287" s="63">
        <v>4157947.4734999998</v>
      </c>
      <c r="J287" s="63">
        <v>0</v>
      </c>
      <c r="K287" s="63">
        <f t="shared" si="68"/>
        <v>4157947.4734999998</v>
      </c>
      <c r="L287" s="77">
        <v>162405310.9104</v>
      </c>
      <c r="M287" s="68">
        <f t="shared" si="69"/>
        <v>311770365.26569998</v>
      </c>
      <c r="N287" s="67"/>
      <c r="O287" s="182"/>
      <c r="P287" s="69">
        <v>33</v>
      </c>
      <c r="Q287" s="182"/>
      <c r="R287" s="63" t="s">
        <v>696</v>
      </c>
      <c r="S287" s="63">
        <v>27711585.436999999</v>
      </c>
      <c r="T287" s="63">
        <v>0</v>
      </c>
      <c r="U287" s="63">
        <v>105839861.0314</v>
      </c>
      <c r="V287" s="63">
        <v>6993799.5663000001</v>
      </c>
      <c r="W287" s="63">
        <v>4006543.3939999999</v>
      </c>
      <c r="X287" s="63">
        <v>0</v>
      </c>
      <c r="Y287" s="63">
        <f t="shared" si="71"/>
        <v>4006543.3939999999</v>
      </c>
      <c r="Z287" s="63">
        <v>209907507.84200001</v>
      </c>
      <c r="AA287" s="68">
        <f t="shared" si="70"/>
        <v>354459297.27069998</v>
      </c>
    </row>
    <row r="288" spans="1:27" ht="24.9" customHeight="1">
      <c r="A288" s="179"/>
      <c r="B288" s="181"/>
      <c r="C288" s="59">
        <v>11</v>
      </c>
      <c r="D288" s="63" t="s">
        <v>697</v>
      </c>
      <c r="E288" s="63">
        <v>30108513.845699999</v>
      </c>
      <c r="F288" s="63">
        <v>0</v>
      </c>
      <c r="G288" s="63">
        <v>114994536.4383</v>
      </c>
      <c r="H288" s="63">
        <v>6612936.6315000001</v>
      </c>
      <c r="I288" s="63">
        <v>4353091.5085000005</v>
      </c>
      <c r="J288" s="63">
        <v>0</v>
      </c>
      <c r="K288" s="63">
        <f t="shared" si="68"/>
        <v>4353091.5085000005</v>
      </c>
      <c r="L288" s="77">
        <v>162530111.7685</v>
      </c>
      <c r="M288" s="68">
        <f t="shared" si="69"/>
        <v>318599190.1925</v>
      </c>
      <c r="N288" s="67"/>
      <c r="O288" s="59"/>
      <c r="P288" s="173" t="s">
        <v>698</v>
      </c>
      <c r="Q288" s="174"/>
      <c r="R288" s="64"/>
      <c r="S288" s="64">
        <f>SUM(S255:S287)</f>
        <v>894228871.9497</v>
      </c>
      <c r="T288" s="64">
        <f t="shared" ref="T288:AA288" si="74">SUM(T255:T287)</f>
        <v>0</v>
      </c>
      <c r="U288" s="64">
        <f t="shared" si="74"/>
        <v>3415360689.223</v>
      </c>
      <c r="V288" s="64">
        <f t="shared" ref="V288" si="75">SUM(V255:V287)</f>
        <v>241058213.18920001</v>
      </c>
      <c r="W288" s="64">
        <f t="shared" si="74"/>
        <v>129287686.8351</v>
      </c>
      <c r="X288" s="64">
        <f t="shared" si="74"/>
        <v>0</v>
      </c>
      <c r="Y288" s="64">
        <f t="shared" si="71"/>
        <v>129287686.8351</v>
      </c>
      <c r="Z288" s="64">
        <f t="shared" si="74"/>
        <v>7240958885.0243998</v>
      </c>
      <c r="AA288" s="64">
        <f t="shared" si="74"/>
        <v>11920894346.221399</v>
      </c>
    </row>
    <row r="289" spans="1:27" ht="24.9" customHeight="1">
      <c r="A289" s="179"/>
      <c r="B289" s="181"/>
      <c r="C289" s="59">
        <v>12</v>
      </c>
      <c r="D289" s="63" t="s">
        <v>699</v>
      </c>
      <c r="E289" s="63">
        <v>29233256.241700001</v>
      </c>
      <c r="F289" s="63">
        <v>0</v>
      </c>
      <c r="G289" s="63">
        <v>111651633.3989</v>
      </c>
      <c r="H289" s="63">
        <v>6589315.5593999997</v>
      </c>
      <c r="I289" s="63">
        <v>4226546.6891999999</v>
      </c>
      <c r="J289" s="63">
        <v>0</v>
      </c>
      <c r="K289" s="63">
        <f t="shared" si="68"/>
        <v>4226546.6891999999</v>
      </c>
      <c r="L289" s="77">
        <v>161807379.22240001</v>
      </c>
      <c r="M289" s="68">
        <f t="shared" si="69"/>
        <v>313508131.11159998</v>
      </c>
      <c r="N289" s="67"/>
      <c r="O289" s="180">
        <v>31</v>
      </c>
      <c r="P289" s="69">
        <v>1</v>
      </c>
      <c r="Q289" s="180" t="s">
        <v>120</v>
      </c>
      <c r="R289" s="63" t="s">
        <v>700</v>
      </c>
      <c r="S289" s="63">
        <v>32688218.664900001</v>
      </c>
      <c r="T289" s="63">
        <v>0</v>
      </c>
      <c r="U289" s="63">
        <v>124847296.4032</v>
      </c>
      <c r="V289" s="63">
        <v>6358094.8296999997</v>
      </c>
      <c r="W289" s="63">
        <v>4726065.4519999996</v>
      </c>
      <c r="X289" s="63">
        <f t="shared" ref="X289:X329" si="76">W289/2</f>
        <v>2363032.7259999998</v>
      </c>
      <c r="Y289" s="63">
        <f t="shared" si="71"/>
        <v>2363032.7259999998</v>
      </c>
      <c r="Z289" s="63">
        <v>175757335.48879999</v>
      </c>
      <c r="AA289" s="68">
        <f t="shared" si="70"/>
        <v>342013978.11260003</v>
      </c>
    </row>
    <row r="290" spans="1:27" ht="24.9" customHeight="1">
      <c r="A290" s="179"/>
      <c r="B290" s="181"/>
      <c r="C290" s="59">
        <v>13</v>
      </c>
      <c r="D290" s="63" t="s">
        <v>701</v>
      </c>
      <c r="E290" s="63">
        <v>37860891.063500002</v>
      </c>
      <c r="F290" s="63">
        <v>0</v>
      </c>
      <c r="G290" s="63">
        <v>144603471.2739</v>
      </c>
      <c r="H290" s="63">
        <v>8440575.8980999999</v>
      </c>
      <c r="I290" s="63">
        <v>5473930.8700999999</v>
      </c>
      <c r="J290" s="63">
        <v>0</v>
      </c>
      <c r="K290" s="63">
        <f t="shared" si="68"/>
        <v>5473930.8700999999</v>
      </c>
      <c r="L290" s="77">
        <v>218450282.34220001</v>
      </c>
      <c r="M290" s="68">
        <f t="shared" si="69"/>
        <v>414829151.44779998</v>
      </c>
      <c r="N290" s="67"/>
      <c r="O290" s="181"/>
      <c r="P290" s="69">
        <v>2</v>
      </c>
      <c r="Q290" s="181"/>
      <c r="R290" s="63" t="s">
        <v>295</v>
      </c>
      <c r="S290" s="63">
        <v>32974364.477400001</v>
      </c>
      <c r="T290" s="63">
        <v>0</v>
      </c>
      <c r="U290" s="63">
        <v>125940183.4594</v>
      </c>
      <c r="V290" s="63">
        <v>6489800.2012999998</v>
      </c>
      <c r="W290" s="63">
        <v>4767436.4380999999</v>
      </c>
      <c r="X290" s="63">
        <f t="shared" si="76"/>
        <v>2383718.21905</v>
      </c>
      <c r="Y290" s="63">
        <f t="shared" si="71"/>
        <v>2383718.21905</v>
      </c>
      <c r="Z290" s="63">
        <v>179787116.9576</v>
      </c>
      <c r="AA290" s="68">
        <f t="shared" si="70"/>
        <v>347575183.31475002</v>
      </c>
    </row>
    <row r="291" spans="1:27" ht="24.9" customHeight="1">
      <c r="A291" s="179"/>
      <c r="B291" s="181"/>
      <c r="C291" s="59">
        <v>14</v>
      </c>
      <c r="D291" s="63" t="s">
        <v>702</v>
      </c>
      <c r="E291" s="63">
        <v>25977896.781199999</v>
      </c>
      <c r="F291" s="63">
        <v>0</v>
      </c>
      <c r="G291" s="63">
        <v>99218321.213</v>
      </c>
      <c r="H291" s="63">
        <v>6360853.5499999998</v>
      </c>
      <c r="I291" s="63">
        <v>3755886.5397999999</v>
      </c>
      <c r="J291" s="63">
        <v>0</v>
      </c>
      <c r="K291" s="63">
        <f t="shared" si="68"/>
        <v>3755886.5397999999</v>
      </c>
      <c r="L291" s="77">
        <v>154817140.62900001</v>
      </c>
      <c r="M291" s="68">
        <f t="shared" si="69"/>
        <v>290130098.713</v>
      </c>
      <c r="N291" s="67"/>
      <c r="O291" s="181"/>
      <c r="P291" s="69">
        <v>3</v>
      </c>
      <c r="Q291" s="181"/>
      <c r="R291" s="63" t="s">
        <v>703</v>
      </c>
      <c r="S291" s="63">
        <v>32830675.106199998</v>
      </c>
      <c r="T291" s="63">
        <v>0</v>
      </c>
      <c r="U291" s="63">
        <v>125391385.44490001</v>
      </c>
      <c r="V291" s="63">
        <v>6394304.7175000003</v>
      </c>
      <c r="W291" s="63">
        <v>4746661.8164999997</v>
      </c>
      <c r="X291" s="63">
        <f t="shared" si="76"/>
        <v>2373330.9082499999</v>
      </c>
      <c r="Y291" s="63">
        <f t="shared" si="71"/>
        <v>2373330.9082499999</v>
      </c>
      <c r="Z291" s="63">
        <v>176865247.285</v>
      </c>
      <c r="AA291" s="68">
        <f t="shared" si="70"/>
        <v>343854943.46184999</v>
      </c>
    </row>
    <row r="292" spans="1:27" ht="24.9" customHeight="1">
      <c r="A292" s="179"/>
      <c r="B292" s="181"/>
      <c r="C292" s="59">
        <v>15</v>
      </c>
      <c r="D292" s="63" t="s">
        <v>704</v>
      </c>
      <c r="E292" s="63">
        <v>28753330.6404</v>
      </c>
      <c r="F292" s="63">
        <v>0</v>
      </c>
      <c r="G292" s="63">
        <v>109818636.1837</v>
      </c>
      <c r="H292" s="63">
        <v>6950289.6244999999</v>
      </c>
      <c r="I292" s="63">
        <v>4157159.0046999999</v>
      </c>
      <c r="J292" s="63">
        <v>0</v>
      </c>
      <c r="K292" s="63">
        <f t="shared" si="68"/>
        <v>4157159.0046999999</v>
      </c>
      <c r="L292" s="77">
        <v>172852081.34850001</v>
      </c>
      <c r="M292" s="68">
        <f t="shared" si="69"/>
        <v>322531496.80180001</v>
      </c>
      <c r="N292" s="67"/>
      <c r="O292" s="181"/>
      <c r="P292" s="69">
        <v>4</v>
      </c>
      <c r="Q292" s="181"/>
      <c r="R292" s="63" t="s">
        <v>705</v>
      </c>
      <c r="S292" s="63">
        <v>24924802.8598</v>
      </c>
      <c r="T292" s="63">
        <v>0</v>
      </c>
      <c r="U292" s="63">
        <v>95196201.491699994</v>
      </c>
      <c r="V292" s="63">
        <v>5339343.7816000003</v>
      </c>
      <c r="W292" s="63">
        <v>3603630.1305999998</v>
      </c>
      <c r="X292" s="63">
        <f t="shared" si="76"/>
        <v>1801815.0652999999</v>
      </c>
      <c r="Y292" s="63">
        <f t="shared" si="71"/>
        <v>1801815.0652999999</v>
      </c>
      <c r="Z292" s="63">
        <v>144586669.9091</v>
      </c>
      <c r="AA292" s="68">
        <f t="shared" si="70"/>
        <v>271848833.10750002</v>
      </c>
    </row>
    <row r="293" spans="1:27" ht="24.9" customHeight="1">
      <c r="A293" s="179"/>
      <c r="B293" s="181"/>
      <c r="C293" s="59">
        <v>16</v>
      </c>
      <c r="D293" s="63" t="s">
        <v>706</v>
      </c>
      <c r="E293" s="63">
        <v>32649023.554400001</v>
      </c>
      <c r="F293" s="63">
        <v>0</v>
      </c>
      <c r="G293" s="63">
        <v>124697597.0995</v>
      </c>
      <c r="H293" s="63">
        <v>7581275.608</v>
      </c>
      <c r="I293" s="63">
        <v>4720398.6195999999</v>
      </c>
      <c r="J293" s="63">
        <v>0</v>
      </c>
      <c r="K293" s="63">
        <f t="shared" ref="K293:K324" si="77">I293-J293</f>
        <v>4720398.6195999999</v>
      </c>
      <c r="L293" s="77">
        <v>192158322.1742</v>
      </c>
      <c r="M293" s="68">
        <f t="shared" si="69"/>
        <v>361806617.0557</v>
      </c>
      <c r="N293" s="67"/>
      <c r="O293" s="181"/>
      <c r="P293" s="69">
        <v>5</v>
      </c>
      <c r="Q293" s="181"/>
      <c r="R293" s="63" t="s">
        <v>707</v>
      </c>
      <c r="S293" s="63">
        <v>43365755.314499997</v>
      </c>
      <c r="T293" s="63">
        <v>0</v>
      </c>
      <c r="U293" s="63">
        <v>165628398.50690001</v>
      </c>
      <c r="V293" s="63">
        <v>9244353.5146999992</v>
      </c>
      <c r="W293" s="63">
        <v>6269824.6146</v>
      </c>
      <c r="X293" s="63">
        <f t="shared" si="76"/>
        <v>3134912.3073</v>
      </c>
      <c r="Y293" s="63">
        <f t="shared" si="71"/>
        <v>3134912.3073</v>
      </c>
      <c r="Z293" s="63">
        <v>264068021.81259999</v>
      </c>
      <c r="AA293" s="68">
        <f t="shared" si="70"/>
        <v>485441441.45599997</v>
      </c>
    </row>
    <row r="294" spans="1:27" ht="24.9" customHeight="1">
      <c r="A294" s="179"/>
      <c r="B294" s="182"/>
      <c r="C294" s="59">
        <v>17</v>
      </c>
      <c r="D294" s="63" t="s">
        <v>708</v>
      </c>
      <c r="E294" s="63">
        <v>27037903.807999998</v>
      </c>
      <c r="F294" s="63">
        <v>0</v>
      </c>
      <c r="G294" s="63">
        <v>103266844.40790001</v>
      </c>
      <c r="H294" s="63">
        <v>6336914.3490000004</v>
      </c>
      <c r="I294" s="63">
        <v>3909142.4463999998</v>
      </c>
      <c r="J294" s="63">
        <v>0</v>
      </c>
      <c r="K294" s="63">
        <f t="shared" si="77"/>
        <v>3909142.4463999998</v>
      </c>
      <c r="L294" s="77">
        <v>154084674.31130001</v>
      </c>
      <c r="M294" s="68">
        <f t="shared" si="69"/>
        <v>294635479.32260001</v>
      </c>
      <c r="N294" s="67"/>
      <c r="O294" s="181"/>
      <c r="P294" s="69">
        <v>6</v>
      </c>
      <c r="Q294" s="181"/>
      <c r="R294" s="63" t="s">
        <v>709</v>
      </c>
      <c r="S294" s="63">
        <v>37500345.034299999</v>
      </c>
      <c r="T294" s="63">
        <v>0</v>
      </c>
      <c r="U294" s="63">
        <v>143226424.77790001</v>
      </c>
      <c r="V294" s="63">
        <v>7851585.1160000004</v>
      </c>
      <c r="W294" s="63">
        <v>5421803.0943</v>
      </c>
      <c r="X294" s="63">
        <f t="shared" si="76"/>
        <v>2710901.54715</v>
      </c>
      <c r="Y294" s="63">
        <f t="shared" si="71"/>
        <v>2710901.54715</v>
      </c>
      <c r="Z294" s="63">
        <v>221453569.46849999</v>
      </c>
      <c r="AA294" s="68">
        <f t="shared" si="70"/>
        <v>412742825.94384998</v>
      </c>
    </row>
    <row r="295" spans="1:27" ht="24.9" customHeight="1">
      <c r="A295" s="59"/>
      <c r="B295" s="172" t="s">
        <v>710</v>
      </c>
      <c r="C295" s="173"/>
      <c r="D295" s="64"/>
      <c r="E295" s="64">
        <f>SUM(E278:E294)</f>
        <v>525080574.0934</v>
      </c>
      <c r="F295" s="64">
        <f t="shared" ref="F295:M295" si="78">SUM(F278:F294)</f>
        <v>0</v>
      </c>
      <c r="G295" s="64">
        <f t="shared" si="78"/>
        <v>2005459237.2117</v>
      </c>
      <c r="H295" s="64">
        <f t="shared" si="78"/>
        <v>120692865.22310001</v>
      </c>
      <c r="I295" s="64">
        <f t="shared" si="78"/>
        <v>75916194.338799998</v>
      </c>
      <c r="J295" s="64">
        <f t="shared" si="78"/>
        <v>0</v>
      </c>
      <c r="K295" s="64">
        <f t="shared" si="78"/>
        <v>75916194.338799998</v>
      </c>
      <c r="L295" s="64">
        <f t="shared" si="78"/>
        <v>3016138632.1805</v>
      </c>
      <c r="M295" s="64">
        <f t="shared" si="78"/>
        <v>5743287503.0474997</v>
      </c>
      <c r="N295" s="67"/>
      <c r="O295" s="181"/>
      <c r="P295" s="69">
        <v>7</v>
      </c>
      <c r="Q295" s="181"/>
      <c r="R295" s="63" t="s">
        <v>711</v>
      </c>
      <c r="S295" s="63">
        <v>32919434.142299999</v>
      </c>
      <c r="T295" s="63">
        <v>0</v>
      </c>
      <c r="U295" s="63">
        <v>125730386.043</v>
      </c>
      <c r="V295" s="63">
        <v>6251646.6217</v>
      </c>
      <c r="W295" s="63">
        <v>4759494.6056000004</v>
      </c>
      <c r="X295" s="63">
        <f t="shared" si="76"/>
        <v>2379747.3028000002</v>
      </c>
      <c r="Y295" s="63">
        <f t="shared" si="71"/>
        <v>2379747.3028000002</v>
      </c>
      <c r="Z295" s="63">
        <v>172500345.9632</v>
      </c>
      <c r="AA295" s="68">
        <f t="shared" si="70"/>
        <v>339781560.07300001</v>
      </c>
    </row>
    <row r="296" spans="1:27" ht="24.9" customHeight="1">
      <c r="A296" s="179">
        <v>15</v>
      </c>
      <c r="B296" s="180" t="s">
        <v>712</v>
      </c>
      <c r="C296" s="59">
        <v>1</v>
      </c>
      <c r="D296" s="63" t="s">
        <v>713</v>
      </c>
      <c r="E296" s="63">
        <v>43139451.664700001</v>
      </c>
      <c r="F296" s="63">
        <v>0</v>
      </c>
      <c r="G296" s="63">
        <v>164764068.78799999</v>
      </c>
      <c r="H296" s="63">
        <v>7775248.8187999995</v>
      </c>
      <c r="I296" s="63">
        <v>6237105.6135</v>
      </c>
      <c r="J296" s="63">
        <v>6237105.6135</v>
      </c>
      <c r="K296" s="63">
        <f t="shared" si="77"/>
        <v>0</v>
      </c>
      <c r="L296" s="77">
        <v>238473519.80770001</v>
      </c>
      <c r="M296" s="68">
        <f t="shared" si="69"/>
        <v>454152289.07920003</v>
      </c>
      <c r="N296" s="67"/>
      <c r="O296" s="181"/>
      <c r="P296" s="69">
        <v>8</v>
      </c>
      <c r="Q296" s="181"/>
      <c r="R296" s="63" t="s">
        <v>714</v>
      </c>
      <c r="S296" s="63">
        <v>29073170.676800001</v>
      </c>
      <c r="T296" s="63">
        <v>0</v>
      </c>
      <c r="U296" s="63">
        <v>111040212.80840001</v>
      </c>
      <c r="V296" s="63">
        <v>5746344.284</v>
      </c>
      <c r="W296" s="63">
        <v>4203401.5045999996</v>
      </c>
      <c r="X296" s="63">
        <f t="shared" si="76"/>
        <v>2101700.7522999998</v>
      </c>
      <c r="Y296" s="63">
        <f t="shared" si="71"/>
        <v>2101700.7522999998</v>
      </c>
      <c r="Z296" s="63">
        <v>157039640.2141</v>
      </c>
      <c r="AA296" s="68">
        <f t="shared" si="70"/>
        <v>305001068.73559999</v>
      </c>
    </row>
    <row r="297" spans="1:27" ht="24.9" customHeight="1">
      <c r="A297" s="179"/>
      <c r="B297" s="181"/>
      <c r="C297" s="59">
        <v>2</v>
      </c>
      <c r="D297" s="63" t="s">
        <v>715</v>
      </c>
      <c r="E297" s="63">
        <v>31329271.600200001</v>
      </c>
      <c r="F297" s="63">
        <v>0</v>
      </c>
      <c r="G297" s="63">
        <v>119657020.7042</v>
      </c>
      <c r="H297" s="63">
        <v>6351576.4681000002</v>
      </c>
      <c r="I297" s="63">
        <v>4529588.7691000002</v>
      </c>
      <c r="J297" s="63">
        <v>4529588.7691000002</v>
      </c>
      <c r="K297" s="63">
        <f t="shared" si="77"/>
        <v>0</v>
      </c>
      <c r="L297" s="77">
        <v>194913501.07350001</v>
      </c>
      <c r="M297" s="68">
        <f t="shared" si="69"/>
        <v>352251369.84600002</v>
      </c>
      <c r="N297" s="67"/>
      <c r="O297" s="181"/>
      <c r="P297" s="69">
        <v>9</v>
      </c>
      <c r="Q297" s="181"/>
      <c r="R297" s="63" t="s">
        <v>716</v>
      </c>
      <c r="S297" s="63">
        <v>29819645.364500001</v>
      </c>
      <c r="T297" s="63">
        <v>0</v>
      </c>
      <c r="U297" s="63">
        <v>113891250.5949</v>
      </c>
      <c r="V297" s="63">
        <v>5964705.7002999997</v>
      </c>
      <c r="W297" s="63">
        <v>4311326.8787000002</v>
      </c>
      <c r="X297" s="63">
        <f t="shared" si="76"/>
        <v>2155663.4393500001</v>
      </c>
      <c r="Y297" s="63">
        <f t="shared" si="71"/>
        <v>2155663.4393500001</v>
      </c>
      <c r="Z297" s="63">
        <v>163720831.55720001</v>
      </c>
      <c r="AA297" s="68">
        <f t="shared" si="70"/>
        <v>315552096.65625</v>
      </c>
    </row>
    <row r="298" spans="1:27" ht="24.9" customHeight="1">
      <c r="A298" s="179"/>
      <c r="B298" s="181"/>
      <c r="C298" s="59">
        <v>3</v>
      </c>
      <c r="D298" s="63" t="s">
        <v>717</v>
      </c>
      <c r="E298" s="63">
        <v>31532223.5363</v>
      </c>
      <c r="F298" s="63">
        <v>0</v>
      </c>
      <c r="G298" s="63">
        <v>120432162.37819999</v>
      </c>
      <c r="H298" s="63">
        <v>6233357.4901999999</v>
      </c>
      <c r="I298" s="63">
        <v>4558931.5773999998</v>
      </c>
      <c r="J298" s="63">
        <v>4558931.5773999998</v>
      </c>
      <c r="K298" s="63">
        <f t="shared" si="77"/>
        <v>0</v>
      </c>
      <c r="L298" s="77">
        <v>191296361.99630001</v>
      </c>
      <c r="M298" s="68">
        <f t="shared" si="69"/>
        <v>349494105.40100002</v>
      </c>
      <c r="N298" s="67"/>
      <c r="O298" s="181"/>
      <c r="P298" s="69">
        <v>10</v>
      </c>
      <c r="Q298" s="181"/>
      <c r="R298" s="63" t="s">
        <v>718</v>
      </c>
      <c r="S298" s="63">
        <v>28288255.182799999</v>
      </c>
      <c r="T298" s="63">
        <v>0</v>
      </c>
      <c r="U298" s="63">
        <v>108042356.6593</v>
      </c>
      <c r="V298" s="63">
        <v>5574566.0305000003</v>
      </c>
      <c r="W298" s="63">
        <v>4089918.3552999999</v>
      </c>
      <c r="X298" s="63">
        <f t="shared" si="76"/>
        <v>2044959.17765</v>
      </c>
      <c r="Y298" s="63">
        <f t="shared" si="71"/>
        <v>2044959.17765</v>
      </c>
      <c r="Z298" s="63">
        <v>151783751.15040001</v>
      </c>
      <c r="AA298" s="68">
        <f t="shared" si="70"/>
        <v>295733888.20064998</v>
      </c>
    </row>
    <row r="299" spans="1:27" ht="24.9" customHeight="1">
      <c r="A299" s="179"/>
      <c r="B299" s="181"/>
      <c r="C299" s="59">
        <v>4</v>
      </c>
      <c r="D299" s="63" t="s">
        <v>719</v>
      </c>
      <c r="E299" s="63">
        <v>34358612.451300003</v>
      </c>
      <c r="F299" s="63">
        <v>0</v>
      </c>
      <c r="G299" s="63">
        <v>131227091.83660001</v>
      </c>
      <c r="H299" s="63">
        <v>6290688.8657</v>
      </c>
      <c r="I299" s="63">
        <v>4967571.1286000004</v>
      </c>
      <c r="J299" s="63">
        <v>4967571.1286000004</v>
      </c>
      <c r="K299" s="63">
        <f t="shared" si="77"/>
        <v>0</v>
      </c>
      <c r="L299" s="77">
        <v>193050526.70390001</v>
      </c>
      <c r="M299" s="68">
        <f t="shared" si="69"/>
        <v>364926919.85750002</v>
      </c>
      <c r="N299" s="67"/>
      <c r="O299" s="181"/>
      <c r="P299" s="69">
        <v>11</v>
      </c>
      <c r="Q299" s="181"/>
      <c r="R299" s="63" t="s">
        <v>720</v>
      </c>
      <c r="S299" s="63">
        <v>39083893.305699997</v>
      </c>
      <c r="T299" s="63">
        <v>0</v>
      </c>
      <c r="U299" s="63">
        <v>149274527.99309999</v>
      </c>
      <c r="V299" s="63">
        <v>7717686.9271</v>
      </c>
      <c r="W299" s="63">
        <v>5650752.6390000004</v>
      </c>
      <c r="X299" s="63">
        <f t="shared" si="76"/>
        <v>2825376.3195000002</v>
      </c>
      <c r="Y299" s="63">
        <f t="shared" si="71"/>
        <v>2825376.3195000002</v>
      </c>
      <c r="Z299" s="63">
        <v>217356694.50220001</v>
      </c>
      <c r="AA299" s="68">
        <f t="shared" si="70"/>
        <v>416258179.04759997</v>
      </c>
    </row>
    <row r="300" spans="1:27" ht="24.9" customHeight="1">
      <c r="A300" s="179"/>
      <c r="B300" s="181"/>
      <c r="C300" s="59">
        <v>5</v>
      </c>
      <c r="D300" s="63" t="s">
        <v>721</v>
      </c>
      <c r="E300" s="63">
        <v>33418452.856400002</v>
      </c>
      <c r="F300" s="63">
        <v>0</v>
      </c>
      <c r="G300" s="63">
        <v>127636306.2755</v>
      </c>
      <c r="H300" s="63">
        <v>6619009.2698999997</v>
      </c>
      <c r="I300" s="63">
        <v>4831642.7740000002</v>
      </c>
      <c r="J300" s="63">
        <v>4831642.7740000002</v>
      </c>
      <c r="K300" s="63">
        <f t="shared" si="77"/>
        <v>0</v>
      </c>
      <c r="L300" s="77">
        <v>203096126.69569999</v>
      </c>
      <c r="M300" s="68">
        <f t="shared" si="69"/>
        <v>370769895.09750003</v>
      </c>
      <c r="N300" s="67"/>
      <c r="O300" s="181"/>
      <c r="P300" s="69">
        <v>12</v>
      </c>
      <c r="Q300" s="181"/>
      <c r="R300" s="63" t="s">
        <v>722</v>
      </c>
      <c r="S300" s="63">
        <v>26313322.443399999</v>
      </c>
      <c r="T300" s="63">
        <v>0</v>
      </c>
      <c r="U300" s="63">
        <v>100499424.58239999</v>
      </c>
      <c r="V300" s="63">
        <v>5473514.6524</v>
      </c>
      <c r="W300" s="63">
        <v>3804382.4108000002</v>
      </c>
      <c r="X300" s="63">
        <f t="shared" si="76"/>
        <v>1902191.2054000001</v>
      </c>
      <c r="Y300" s="63">
        <f t="shared" si="71"/>
        <v>1902191.2054000001</v>
      </c>
      <c r="Z300" s="63">
        <v>148691888.1083</v>
      </c>
      <c r="AA300" s="68">
        <f t="shared" si="70"/>
        <v>282880340.99190003</v>
      </c>
    </row>
    <row r="301" spans="1:27" ht="24.9" customHeight="1">
      <c r="A301" s="179"/>
      <c r="B301" s="181"/>
      <c r="C301" s="59">
        <v>6</v>
      </c>
      <c r="D301" s="63" t="s">
        <v>104</v>
      </c>
      <c r="E301" s="63">
        <v>36388450.046999998</v>
      </c>
      <c r="F301" s="63">
        <v>0</v>
      </c>
      <c r="G301" s="63">
        <v>138979724.01769999</v>
      </c>
      <c r="H301" s="63">
        <v>6981596.7030999996</v>
      </c>
      <c r="I301" s="63">
        <v>5261045.2219000002</v>
      </c>
      <c r="J301" s="63">
        <v>5261045.2219000002</v>
      </c>
      <c r="K301" s="63">
        <f t="shared" si="77"/>
        <v>0</v>
      </c>
      <c r="L301" s="77">
        <v>214190192.94949999</v>
      </c>
      <c r="M301" s="68">
        <f t="shared" si="69"/>
        <v>396539963.7173</v>
      </c>
      <c r="N301" s="67"/>
      <c r="O301" s="181"/>
      <c r="P301" s="69">
        <v>13</v>
      </c>
      <c r="Q301" s="181"/>
      <c r="R301" s="63" t="s">
        <v>723</v>
      </c>
      <c r="S301" s="63">
        <v>35128794.635399997</v>
      </c>
      <c r="T301" s="63">
        <v>0</v>
      </c>
      <c r="U301" s="63">
        <v>134168676.5226</v>
      </c>
      <c r="V301" s="63">
        <v>6544631.9924999997</v>
      </c>
      <c r="W301" s="63">
        <v>5078924.1348000001</v>
      </c>
      <c r="X301" s="63">
        <f t="shared" si="76"/>
        <v>2539462.0674000001</v>
      </c>
      <c r="Y301" s="63">
        <f t="shared" si="71"/>
        <v>2539462.0674000001</v>
      </c>
      <c r="Z301" s="63">
        <v>181464802.03080001</v>
      </c>
      <c r="AA301" s="68">
        <f t="shared" si="70"/>
        <v>359846367.24870002</v>
      </c>
    </row>
    <row r="302" spans="1:27" ht="24.9" customHeight="1">
      <c r="A302" s="179"/>
      <c r="B302" s="181"/>
      <c r="C302" s="59">
        <v>7</v>
      </c>
      <c r="D302" s="63" t="s">
        <v>724</v>
      </c>
      <c r="E302" s="63">
        <v>28531907.392999999</v>
      </c>
      <c r="F302" s="63">
        <v>0</v>
      </c>
      <c r="G302" s="63">
        <v>108972946.3624</v>
      </c>
      <c r="H302" s="63">
        <v>5638695.0120000001</v>
      </c>
      <c r="I302" s="63">
        <v>4125145.6126999999</v>
      </c>
      <c r="J302" s="63">
        <v>4125145.6126999999</v>
      </c>
      <c r="K302" s="63">
        <f t="shared" si="77"/>
        <v>0</v>
      </c>
      <c r="L302" s="77">
        <v>173101509.31369999</v>
      </c>
      <c r="M302" s="68">
        <f t="shared" si="69"/>
        <v>316245058.08109999</v>
      </c>
      <c r="N302" s="67"/>
      <c r="O302" s="181"/>
      <c r="P302" s="69">
        <v>14</v>
      </c>
      <c r="Q302" s="181"/>
      <c r="R302" s="63" t="s">
        <v>725</v>
      </c>
      <c r="S302" s="63">
        <v>35077986.781499997</v>
      </c>
      <c r="T302" s="63">
        <v>0</v>
      </c>
      <c r="U302" s="63">
        <v>133974624.2472</v>
      </c>
      <c r="V302" s="63">
        <v>6604212.9939999999</v>
      </c>
      <c r="W302" s="63">
        <v>5071578.3307999996</v>
      </c>
      <c r="X302" s="63">
        <f t="shared" si="76"/>
        <v>2535789.1653999998</v>
      </c>
      <c r="Y302" s="63">
        <f t="shared" si="71"/>
        <v>2535789.1653999998</v>
      </c>
      <c r="Z302" s="63">
        <v>183287798.40959999</v>
      </c>
      <c r="AA302" s="68">
        <f t="shared" si="70"/>
        <v>361480411.5977</v>
      </c>
    </row>
    <row r="303" spans="1:27" ht="24.9" customHeight="1">
      <c r="A303" s="179"/>
      <c r="B303" s="181"/>
      <c r="C303" s="59">
        <v>8</v>
      </c>
      <c r="D303" s="63" t="s">
        <v>726</v>
      </c>
      <c r="E303" s="63">
        <v>30605726.2984</v>
      </c>
      <c r="F303" s="63">
        <v>0</v>
      </c>
      <c r="G303" s="63">
        <v>116893557.95110001</v>
      </c>
      <c r="H303" s="63">
        <v>6155574.9699999997</v>
      </c>
      <c r="I303" s="63">
        <v>4424978.5274999999</v>
      </c>
      <c r="J303" s="63">
        <v>4424978.5274999999</v>
      </c>
      <c r="K303" s="63">
        <f t="shared" si="77"/>
        <v>0</v>
      </c>
      <c r="L303" s="77">
        <v>188916454.82449999</v>
      </c>
      <c r="M303" s="68">
        <f t="shared" si="69"/>
        <v>342571314.04400003</v>
      </c>
      <c r="N303" s="67"/>
      <c r="O303" s="181"/>
      <c r="P303" s="69">
        <v>15</v>
      </c>
      <c r="Q303" s="181"/>
      <c r="R303" s="63" t="s">
        <v>727</v>
      </c>
      <c r="S303" s="63">
        <v>27721300.518800002</v>
      </c>
      <c r="T303" s="63">
        <v>0</v>
      </c>
      <c r="U303" s="63">
        <v>105876966.1953</v>
      </c>
      <c r="V303" s="63">
        <v>5861472.8667000001</v>
      </c>
      <c r="W303" s="63">
        <v>4007948.0014999998</v>
      </c>
      <c r="X303" s="63">
        <f t="shared" si="76"/>
        <v>2003974.0007499999</v>
      </c>
      <c r="Y303" s="63">
        <f t="shared" si="71"/>
        <v>2003974.0007499999</v>
      </c>
      <c r="Z303" s="63">
        <v>160562222.6523</v>
      </c>
      <c r="AA303" s="68">
        <f t="shared" si="70"/>
        <v>302025936.23385</v>
      </c>
    </row>
    <row r="304" spans="1:27" ht="24.9" customHeight="1">
      <c r="A304" s="179"/>
      <c r="B304" s="181"/>
      <c r="C304" s="59">
        <v>9</v>
      </c>
      <c r="D304" s="63" t="s">
        <v>728</v>
      </c>
      <c r="E304" s="63">
        <v>27902705.959899999</v>
      </c>
      <c r="F304" s="63">
        <v>0</v>
      </c>
      <c r="G304" s="63">
        <v>106569814.5608</v>
      </c>
      <c r="H304" s="63">
        <v>5506671.5115</v>
      </c>
      <c r="I304" s="63">
        <v>4034175.6156000001</v>
      </c>
      <c r="J304" s="63">
        <v>4034175.6156000001</v>
      </c>
      <c r="K304" s="63">
        <f t="shared" si="77"/>
        <v>0</v>
      </c>
      <c r="L304" s="77">
        <v>169061994.0733</v>
      </c>
      <c r="M304" s="68">
        <f t="shared" si="69"/>
        <v>309041186.10549998</v>
      </c>
      <c r="N304" s="67"/>
      <c r="O304" s="181"/>
      <c r="P304" s="69">
        <v>16</v>
      </c>
      <c r="Q304" s="181"/>
      <c r="R304" s="63" t="s">
        <v>729</v>
      </c>
      <c r="S304" s="63">
        <v>35321971.812100001</v>
      </c>
      <c r="T304" s="63">
        <v>0</v>
      </c>
      <c r="U304" s="63">
        <v>134906485.1038</v>
      </c>
      <c r="V304" s="63">
        <v>6730192.0450999998</v>
      </c>
      <c r="W304" s="63">
        <v>5106853.7074999996</v>
      </c>
      <c r="X304" s="63">
        <f t="shared" si="76"/>
        <v>2553426.8537499998</v>
      </c>
      <c r="Y304" s="63">
        <f t="shared" si="71"/>
        <v>2553426.8537499998</v>
      </c>
      <c r="Z304" s="63">
        <v>187142371.98840001</v>
      </c>
      <c r="AA304" s="68">
        <f t="shared" si="70"/>
        <v>366654447.80315</v>
      </c>
    </row>
    <row r="305" spans="1:27" ht="24.9" customHeight="1">
      <c r="A305" s="179"/>
      <c r="B305" s="181"/>
      <c r="C305" s="59">
        <v>10</v>
      </c>
      <c r="D305" s="63" t="s">
        <v>730</v>
      </c>
      <c r="E305" s="63">
        <v>26462184.295499999</v>
      </c>
      <c r="F305" s="63">
        <v>0</v>
      </c>
      <c r="G305" s="63">
        <v>101067978.0413</v>
      </c>
      <c r="H305" s="63">
        <v>5658180.4082000004</v>
      </c>
      <c r="I305" s="63">
        <v>3825904.8700999999</v>
      </c>
      <c r="J305" s="63">
        <v>3825904.8700999999</v>
      </c>
      <c r="K305" s="63">
        <f t="shared" si="77"/>
        <v>0</v>
      </c>
      <c r="L305" s="77">
        <v>173697702.8281</v>
      </c>
      <c r="M305" s="68">
        <f t="shared" si="69"/>
        <v>306886045.57309997</v>
      </c>
      <c r="N305" s="67"/>
      <c r="O305" s="182"/>
      <c r="P305" s="69">
        <v>17</v>
      </c>
      <c r="Q305" s="182"/>
      <c r="R305" s="63" t="s">
        <v>731</v>
      </c>
      <c r="S305" s="63">
        <v>37529752.288400002</v>
      </c>
      <c r="T305" s="63">
        <v>0</v>
      </c>
      <c r="U305" s="63">
        <v>143338740.96790001</v>
      </c>
      <c r="V305" s="63">
        <v>6204109.0721000005</v>
      </c>
      <c r="W305" s="63">
        <v>5426054.7977</v>
      </c>
      <c r="X305" s="63">
        <f t="shared" si="76"/>
        <v>2713027.39885</v>
      </c>
      <c r="Y305" s="63">
        <f t="shared" si="71"/>
        <v>2713027.39885</v>
      </c>
      <c r="Z305" s="63">
        <v>171045842.3689</v>
      </c>
      <c r="AA305" s="68">
        <f t="shared" si="70"/>
        <v>360831472.09614998</v>
      </c>
    </row>
    <row r="306" spans="1:27" ht="24.9" customHeight="1">
      <c r="A306" s="179"/>
      <c r="B306" s="182"/>
      <c r="C306" s="59">
        <v>11</v>
      </c>
      <c r="D306" s="63" t="s">
        <v>732</v>
      </c>
      <c r="E306" s="63">
        <v>36116589.995999999</v>
      </c>
      <c r="F306" s="63">
        <v>0</v>
      </c>
      <c r="G306" s="63">
        <v>137941399.08770001</v>
      </c>
      <c r="H306" s="63">
        <v>6836711.7049000002</v>
      </c>
      <c r="I306" s="63">
        <v>5221739.6725000003</v>
      </c>
      <c r="J306" s="63">
        <v>5221739.6725000003</v>
      </c>
      <c r="K306" s="63">
        <f t="shared" si="77"/>
        <v>0</v>
      </c>
      <c r="L306" s="77">
        <v>209757155.22600001</v>
      </c>
      <c r="M306" s="68">
        <f t="shared" si="69"/>
        <v>390651856.01459998</v>
      </c>
      <c r="N306" s="67"/>
      <c r="O306" s="59"/>
      <c r="P306" s="173" t="s">
        <v>733</v>
      </c>
      <c r="Q306" s="174"/>
      <c r="R306" s="64"/>
      <c r="S306" s="64">
        <f t="shared" ref="S306:W306" si="79">SUM(S289:S305)</f>
        <v>560561688.60880005</v>
      </c>
      <c r="T306" s="64">
        <f t="shared" si="79"/>
        <v>0</v>
      </c>
      <c r="U306" s="64">
        <f t="shared" si="79"/>
        <v>2140973541.8018999</v>
      </c>
      <c r="V306" s="64">
        <f t="shared" si="79"/>
        <v>110350565.34720001</v>
      </c>
      <c r="W306" s="64">
        <f t="shared" si="79"/>
        <v>81046056.912400007</v>
      </c>
      <c r="X306" s="64">
        <f t="shared" ref="X306:AA306" si="80">SUM(X289:X305)</f>
        <v>40523028.456200004</v>
      </c>
      <c r="Y306" s="64">
        <f t="shared" si="71"/>
        <v>40523028.456200004</v>
      </c>
      <c r="Z306" s="64">
        <f t="shared" si="80"/>
        <v>3057114149.8670001</v>
      </c>
      <c r="AA306" s="64">
        <f t="shared" si="80"/>
        <v>5909522974.0811005</v>
      </c>
    </row>
    <row r="307" spans="1:27" ht="24.9" customHeight="1">
      <c r="A307" s="59"/>
      <c r="B307" s="172" t="s">
        <v>734</v>
      </c>
      <c r="C307" s="173"/>
      <c r="D307" s="64"/>
      <c r="E307" s="64">
        <f>SUM(E296:E306)</f>
        <v>359785576.09869999</v>
      </c>
      <c r="F307" s="64">
        <f t="shared" ref="F307:M307" si="81">SUM(F296:F306)</f>
        <v>0</v>
      </c>
      <c r="G307" s="64">
        <f t="shared" si="81"/>
        <v>1374142070.0035</v>
      </c>
      <c r="H307" s="64">
        <f t="shared" si="81"/>
        <v>70047311.222399995</v>
      </c>
      <c r="I307" s="64">
        <f t="shared" si="81"/>
        <v>52017829.3829</v>
      </c>
      <c r="J307" s="64">
        <f t="shared" si="81"/>
        <v>52017829.3829</v>
      </c>
      <c r="K307" s="64">
        <f t="shared" si="81"/>
        <v>0</v>
      </c>
      <c r="L307" s="64">
        <f t="shared" si="81"/>
        <v>2149555045.4921999</v>
      </c>
      <c r="M307" s="64">
        <f t="shared" si="81"/>
        <v>3953530002.8168001</v>
      </c>
      <c r="N307" s="67"/>
      <c r="O307" s="180">
        <v>32</v>
      </c>
      <c r="P307" s="69">
        <v>1</v>
      </c>
      <c r="Q307" s="180" t="s">
        <v>121</v>
      </c>
      <c r="R307" s="63" t="s">
        <v>735</v>
      </c>
      <c r="S307" s="63">
        <v>24970667.3684</v>
      </c>
      <c r="T307" s="63">
        <v>0</v>
      </c>
      <c r="U307" s="63">
        <v>95371373.469400004</v>
      </c>
      <c r="V307" s="63">
        <v>7388735.6353000002</v>
      </c>
      <c r="W307" s="63">
        <v>3610261.2252000002</v>
      </c>
      <c r="X307" s="63">
        <f t="shared" si="76"/>
        <v>1805130.6126000001</v>
      </c>
      <c r="Y307" s="63">
        <f t="shared" si="71"/>
        <v>1805130.6126000001</v>
      </c>
      <c r="Z307" s="63">
        <v>361587825.87129998</v>
      </c>
      <c r="AA307" s="68">
        <f t="shared" si="70"/>
        <v>491123732.95700002</v>
      </c>
    </row>
    <row r="308" spans="1:27" ht="24.9" customHeight="1">
      <c r="A308" s="179">
        <v>16</v>
      </c>
      <c r="B308" s="180" t="s">
        <v>736</v>
      </c>
      <c r="C308" s="59">
        <v>1</v>
      </c>
      <c r="D308" s="63" t="s">
        <v>737</v>
      </c>
      <c r="E308" s="63">
        <v>28232200.259599999</v>
      </c>
      <c r="F308" s="63">
        <v>0</v>
      </c>
      <c r="G308" s="63">
        <v>107828264.0624</v>
      </c>
      <c r="H308" s="63">
        <v>6538462.7720999997</v>
      </c>
      <c r="I308" s="63">
        <v>4081813.9297000002</v>
      </c>
      <c r="J308" s="63">
        <f>I308/2</f>
        <v>2040906.9648500001</v>
      </c>
      <c r="K308" s="63">
        <f t="shared" si="77"/>
        <v>2040906.9648500001</v>
      </c>
      <c r="L308" s="77">
        <v>173415796.3766</v>
      </c>
      <c r="M308" s="68">
        <f t="shared" si="69"/>
        <v>318055630.43554997</v>
      </c>
      <c r="N308" s="67"/>
      <c r="O308" s="181"/>
      <c r="P308" s="69">
        <v>2</v>
      </c>
      <c r="Q308" s="181"/>
      <c r="R308" s="63" t="s">
        <v>738</v>
      </c>
      <c r="S308" s="63">
        <v>31198909.591699999</v>
      </c>
      <c r="T308" s="63">
        <v>0</v>
      </c>
      <c r="U308" s="63">
        <v>119159124.3679</v>
      </c>
      <c r="V308" s="63">
        <v>8328102.1568</v>
      </c>
      <c r="W308" s="63">
        <v>4510741.0186999999</v>
      </c>
      <c r="X308" s="63">
        <f t="shared" si="76"/>
        <v>2255370.5093499999</v>
      </c>
      <c r="Y308" s="63">
        <f t="shared" si="71"/>
        <v>2255370.5093499999</v>
      </c>
      <c r="Z308" s="63">
        <v>390329567.7863</v>
      </c>
      <c r="AA308" s="68">
        <f t="shared" si="70"/>
        <v>551271074.41205001</v>
      </c>
    </row>
    <row r="309" spans="1:27" ht="24.9" customHeight="1">
      <c r="A309" s="179"/>
      <c r="B309" s="181"/>
      <c r="C309" s="59">
        <v>2</v>
      </c>
      <c r="D309" s="63" t="s">
        <v>739</v>
      </c>
      <c r="E309" s="63">
        <v>26567923.527600002</v>
      </c>
      <c r="F309" s="63">
        <v>0</v>
      </c>
      <c r="G309" s="63">
        <v>101471831.7164</v>
      </c>
      <c r="H309" s="63">
        <v>6257259.5329</v>
      </c>
      <c r="I309" s="63">
        <v>3841192.6573000001</v>
      </c>
      <c r="J309" s="63">
        <f t="shared" ref="J309:J334" si="82">I309/2</f>
        <v>1920596.32865</v>
      </c>
      <c r="K309" s="63">
        <f t="shared" si="77"/>
        <v>1920596.32865</v>
      </c>
      <c r="L309" s="77">
        <v>164811837.49529999</v>
      </c>
      <c r="M309" s="68">
        <f t="shared" si="69"/>
        <v>301029448.60084999</v>
      </c>
      <c r="N309" s="67"/>
      <c r="O309" s="181"/>
      <c r="P309" s="69">
        <v>3</v>
      </c>
      <c r="Q309" s="181"/>
      <c r="R309" s="63" t="s">
        <v>740</v>
      </c>
      <c r="S309" s="63">
        <v>28740739.9419</v>
      </c>
      <c r="T309" s="63">
        <v>0</v>
      </c>
      <c r="U309" s="63">
        <v>109770548.07340001</v>
      </c>
      <c r="V309" s="63">
        <v>7266699.1103999997</v>
      </c>
      <c r="W309" s="63">
        <v>4155338.6405000002</v>
      </c>
      <c r="X309" s="63">
        <f t="shared" si="76"/>
        <v>2077669.3202500001</v>
      </c>
      <c r="Y309" s="63">
        <f t="shared" si="71"/>
        <v>2077669.3202500001</v>
      </c>
      <c r="Z309" s="63">
        <v>357853881.53420001</v>
      </c>
      <c r="AA309" s="68">
        <f t="shared" si="70"/>
        <v>505709537.98014998</v>
      </c>
    </row>
    <row r="310" spans="1:27" ht="24.9" customHeight="1">
      <c r="A310" s="179"/>
      <c r="B310" s="181"/>
      <c r="C310" s="59">
        <v>3</v>
      </c>
      <c r="D310" s="63" t="s">
        <v>741</v>
      </c>
      <c r="E310" s="63">
        <v>24407674.448199999</v>
      </c>
      <c r="F310" s="63">
        <v>0</v>
      </c>
      <c r="G310" s="63">
        <v>93221114.236399993</v>
      </c>
      <c r="H310" s="63">
        <v>5803119.1420999998</v>
      </c>
      <c r="I310" s="63">
        <v>3528863.6605000002</v>
      </c>
      <c r="J310" s="63">
        <f t="shared" si="82"/>
        <v>1764431.8302500001</v>
      </c>
      <c r="K310" s="63">
        <f t="shared" si="77"/>
        <v>1764431.8302500001</v>
      </c>
      <c r="L310" s="77">
        <v>150916530.8105</v>
      </c>
      <c r="M310" s="68">
        <f t="shared" si="69"/>
        <v>276112870.46745002</v>
      </c>
      <c r="N310" s="67"/>
      <c r="O310" s="181"/>
      <c r="P310" s="69">
        <v>4</v>
      </c>
      <c r="Q310" s="181"/>
      <c r="R310" s="63" t="s">
        <v>742</v>
      </c>
      <c r="S310" s="63">
        <v>30680164.034899998</v>
      </c>
      <c r="T310" s="63">
        <v>0</v>
      </c>
      <c r="U310" s="63">
        <v>117177860.69159999</v>
      </c>
      <c r="V310" s="63">
        <v>7891629.2827000003</v>
      </c>
      <c r="W310" s="63">
        <v>4435740.7417000001</v>
      </c>
      <c r="X310" s="63">
        <f t="shared" si="76"/>
        <v>2217870.3708500001</v>
      </c>
      <c r="Y310" s="63">
        <f t="shared" si="71"/>
        <v>2217870.3708500001</v>
      </c>
      <c r="Z310" s="63">
        <v>376974833.0636</v>
      </c>
      <c r="AA310" s="68">
        <f t="shared" si="70"/>
        <v>534942357.44365001</v>
      </c>
    </row>
    <row r="311" spans="1:27" ht="24.9" customHeight="1">
      <c r="A311" s="179"/>
      <c r="B311" s="181"/>
      <c r="C311" s="59">
        <v>4</v>
      </c>
      <c r="D311" s="63" t="s">
        <v>743</v>
      </c>
      <c r="E311" s="63">
        <v>25959444.615800001</v>
      </c>
      <c r="F311" s="63">
        <v>0</v>
      </c>
      <c r="G311" s="63">
        <v>99147846.190200001</v>
      </c>
      <c r="H311" s="63">
        <v>6196940.0179000003</v>
      </c>
      <c r="I311" s="63">
        <v>3753218.7242000001</v>
      </c>
      <c r="J311" s="63">
        <f t="shared" si="82"/>
        <v>1876609.3621</v>
      </c>
      <c r="K311" s="63">
        <f t="shared" si="77"/>
        <v>1876609.3621</v>
      </c>
      <c r="L311" s="77">
        <v>162966244.86090001</v>
      </c>
      <c r="M311" s="68">
        <f t="shared" si="69"/>
        <v>296147085.04689997</v>
      </c>
      <c r="N311" s="67"/>
      <c r="O311" s="181"/>
      <c r="P311" s="69">
        <v>5</v>
      </c>
      <c r="Q311" s="181"/>
      <c r="R311" s="63" t="s">
        <v>744</v>
      </c>
      <c r="S311" s="63">
        <v>28478867.839499999</v>
      </c>
      <c r="T311" s="63">
        <v>0</v>
      </c>
      <c r="U311" s="63">
        <v>108770370.4763</v>
      </c>
      <c r="V311" s="63">
        <v>7994918.9249999998</v>
      </c>
      <c r="W311" s="63">
        <v>4117477.1494999998</v>
      </c>
      <c r="X311" s="63">
        <f t="shared" si="76"/>
        <v>2058738.5747499999</v>
      </c>
      <c r="Y311" s="63">
        <f t="shared" si="71"/>
        <v>2058738.5747499999</v>
      </c>
      <c r="Z311" s="63">
        <v>380135180.14200002</v>
      </c>
      <c r="AA311" s="68">
        <f t="shared" si="70"/>
        <v>527438075.95754999</v>
      </c>
    </row>
    <row r="312" spans="1:27" ht="24.9" customHeight="1">
      <c r="A312" s="179"/>
      <c r="B312" s="181"/>
      <c r="C312" s="59">
        <v>5</v>
      </c>
      <c r="D312" s="63" t="s">
        <v>745</v>
      </c>
      <c r="E312" s="63">
        <v>27836476.2465</v>
      </c>
      <c r="F312" s="63">
        <v>0</v>
      </c>
      <c r="G312" s="63">
        <v>106316861.01970001</v>
      </c>
      <c r="H312" s="63">
        <v>6115283.1419000002</v>
      </c>
      <c r="I312" s="63">
        <v>4024600.1179999998</v>
      </c>
      <c r="J312" s="63">
        <f t="shared" si="82"/>
        <v>2012300.0589999999</v>
      </c>
      <c r="K312" s="63">
        <f t="shared" si="77"/>
        <v>2012300.0589999999</v>
      </c>
      <c r="L312" s="77">
        <v>160467794.25560001</v>
      </c>
      <c r="M312" s="68">
        <f t="shared" si="69"/>
        <v>302748714.7227</v>
      </c>
      <c r="N312" s="67"/>
      <c r="O312" s="181"/>
      <c r="P312" s="69">
        <v>6</v>
      </c>
      <c r="Q312" s="181"/>
      <c r="R312" s="63" t="s">
        <v>746</v>
      </c>
      <c r="S312" s="63">
        <v>28474109.068399999</v>
      </c>
      <c r="T312" s="63">
        <v>0</v>
      </c>
      <c r="U312" s="63">
        <v>108752195.1294</v>
      </c>
      <c r="V312" s="63">
        <v>7941041.5204999996</v>
      </c>
      <c r="W312" s="63">
        <v>4116789.1258999999</v>
      </c>
      <c r="X312" s="63">
        <f t="shared" si="76"/>
        <v>2058394.5629499999</v>
      </c>
      <c r="Y312" s="63">
        <f t="shared" si="71"/>
        <v>2058394.5629499999</v>
      </c>
      <c r="Z312" s="63">
        <v>378486696.38380003</v>
      </c>
      <c r="AA312" s="68">
        <f t="shared" si="70"/>
        <v>525712436.66505003</v>
      </c>
    </row>
    <row r="313" spans="1:27" ht="24.9" customHeight="1">
      <c r="A313" s="179"/>
      <c r="B313" s="181"/>
      <c r="C313" s="59">
        <v>6</v>
      </c>
      <c r="D313" s="63" t="s">
        <v>747</v>
      </c>
      <c r="E313" s="63">
        <v>27929685.9419</v>
      </c>
      <c r="F313" s="63">
        <v>0</v>
      </c>
      <c r="G313" s="63">
        <v>106672860.1824</v>
      </c>
      <c r="H313" s="63">
        <v>6132018.9952999996</v>
      </c>
      <c r="I313" s="63">
        <v>4038076.3838</v>
      </c>
      <c r="J313" s="63">
        <f t="shared" si="82"/>
        <v>2019038.1919</v>
      </c>
      <c r="K313" s="63">
        <f t="shared" si="77"/>
        <v>2019038.1919</v>
      </c>
      <c r="L313" s="77">
        <v>160979860.17210001</v>
      </c>
      <c r="M313" s="68">
        <f t="shared" si="69"/>
        <v>303733463.48360002</v>
      </c>
      <c r="N313" s="67"/>
      <c r="O313" s="181"/>
      <c r="P313" s="69">
        <v>7</v>
      </c>
      <c r="Q313" s="181"/>
      <c r="R313" s="63" t="s">
        <v>748</v>
      </c>
      <c r="S313" s="63">
        <v>30859418.760200001</v>
      </c>
      <c r="T313" s="63">
        <v>0</v>
      </c>
      <c r="U313" s="63">
        <v>117862494.75049999</v>
      </c>
      <c r="V313" s="63">
        <v>8332056.0448000003</v>
      </c>
      <c r="W313" s="63">
        <v>4461657.4052999998</v>
      </c>
      <c r="X313" s="63">
        <f t="shared" si="76"/>
        <v>2230828.7026499999</v>
      </c>
      <c r="Y313" s="63">
        <f t="shared" si="71"/>
        <v>2230828.7026499999</v>
      </c>
      <c r="Z313" s="63">
        <v>390450544.66259998</v>
      </c>
      <c r="AA313" s="68">
        <f t="shared" si="70"/>
        <v>549735342.92075002</v>
      </c>
    </row>
    <row r="314" spans="1:27" ht="24.9" customHeight="1">
      <c r="A314" s="179"/>
      <c r="B314" s="181"/>
      <c r="C314" s="59">
        <v>7</v>
      </c>
      <c r="D314" s="63" t="s">
        <v>749</v>
      </c>
      <c r="E314" s="63">
        <v>24998541.988299999</v>
      </c>
      <c r="F314" s="63">
        <v>0</v>
      </c>
      <c r="G314" s="63">
        <v>95477836.013999999</v>
      </c>
      <c r="H314" s="63">
        <v>5687377.0250000004</v>
      </c>
      <c r="I314" s="63">
        <v>3614291.3401000001</v>
      </c>
      <c r="J314" s="63">
        <f t="shared" si="82"/>
        <v>1807145.6700500001</v>
      </c>
      <c r="K314" s="63">
        <f t="shared" si="77"/>
        <v>1807145.6700500001</v>
      </c>
      <c r="L314" s="77">
        <v>147375176.0984</v>
      </c>
      <c r="M314" s="68">
        <f t="shared" si="69"/>
        <v>275346076.79575002</v>
      </c>
      <c r="N314" s="67"/>
      <c r="O314" s="181"/>
      <c r="P314" s="69">
        <v>8</v>
      </c>
      <c r="Q314" s="181"/>
      <c r="R314" s="63" t="s">
        <v>750</v>
      </c>
      <c r="S314" s="63">
        <v>29896939.3697</v>
      </c>
      <c r="T314" s="63">
        <v>0</v>
      </c>
      <c r="U314" s="63">
        <v>114186462.38600001</v>
      </c>
      <c r="V314" s="63">
        <v>7662974.1234999998</v>
      </c>
      <c r="W314" s="63">
        <v>4322502.0526999999</v>
      </c>
      <c r="X314" s="63">
        <f t="shared" si="76"/>
        <v>2161251.0263499999</v>
      </c>
      <c r="Y314" s="63">
        <f t="shared" si="71"/>
        <v>2161251.0263499999</v>
      </c>
      <c r="Z314" s="63">
        <v>369978684.68019998</v>
      </c>
      <c r="AA314" s="68">
        <f t="shared" si="70"/>
        <v>523886311.58574998</v>
      </c>
    </row>
    <row r="315" spans="1:27" ht="24.9" customHeight="1">
      <c r="A315" s="179"/>
      <c r="B315" s="181"/>
      <c r="C315" s="59">
        <v>8</v>
      </c>
      <c r="D315" s="63" t="s">
        <v>751</v>
      </c>
      <c r="E315" s="63">
        <v>26478633.401999999</v>
      </c>
      <c r="F315" s="63">
        <v>0</v>
      </c>
      <c r="G315" s="63">
        <v>101130802.7086</v>
      </c>
      <c r="H315" s="63">
        <v>6012004.8613999998</v>
      </c>
      <c r="I315" s="63">
        <v>3828283.0833999999</v>
      </c>
      <c r="J315" s="63">
        <f t="shared" si="82"/>
        <v>1914141.5416999999</v>
      </c>
      <c r="K315" s="63">
        <f t="shared" si="77"/>
        <v>1914141.5416999999</v>
      </c>
      <c r="L315" s="77">
        <v>157307794.81189999</v>
      </c>
      <c r="M315" s="68">
        <f t="shared" si="69"/>
        <v>292843377.32560003</v>
      </c>
      <c r="N315" s="67"/>
      <c r="O315" s="181"/>
      <c r="P315" s="69">
        <v>9</v>
      </c>
      <c r="Q315" s="181"/>
      <c r="R315" s="63" t="s">
        <v>752</v>
      </c>
      <c r="S315" s="63">
        <v>28516499.627599999</v>
      </c>
      <c r="T315" s="63">
        <v>0</v>
      </c>
      <c r="U315" s="63">
        <v>108914098.92649999</v>
      </c>
      <c r="V315" s="63">
        <v>7788146.4906000001</v>
      </c>
      <c r="W315" s="63">
        <v>4122917.9566000002</v>
      </c>
      <c r="X315" s="63">
        <f t="shared" si="76"/>
        <v>2061458.9783000001</v>
      </c>
      <c r="Y315" s="63">
        <f t="shared" si="71"/>
        <v>2061458.9783000001</v>
      </c>
      <c r="Z315" s="63">
        <v>373808576.19520003</v>
      </c>
      <c r="AA315" s="68">
        <f t="shared" si="70"/>
        <v>521088780.21820003</v>
      </c>
    </row>
    <row r="316" spans="1:27" ht="24.9" customHeight="1">
      <c r="A316" s="179"/>
      <c r="B316" s="181"/>
      <c r="C316" s="59">
        <v>9</v>
      </c>
      <c r="D316" s="63" t="s">
        <v>753</v>
      </c>
      <c r="E316" s="63">
        <v>29790604.0975</v>
      </c>
      <c r="F316" s="63">
        <v>0</v>
      </c>
      <c r="G316" s="63">
        <v>113780332.23280001</v>
      </c>
      <c r="H316" s="63">
        <v>6573502.3998999996</v>
      </c>
      <c r="I316" s="63">
        <v>4307128.0899</v>
      </c>
      <c r="J316" s="63">
        <f t="shared" si="82"/>
        <v>2153564.04495</v>
      </c>
      <c r="K316" s="63">
        <f t="shared" si="77"/>
        <v>2153564.04495</v>
      </c>
      <c r="L316" s="77">
        <v>174487901.7985</v>
      </c>
      <c r="M316" s="68">
        <f t="shared" si="69"/>
        <v>326785904.57365</v>
      </c>
      <c r="N316" s="67"/>
      <c r="O316" s="181"/>
      <c r="P316" s="69">
        <v>10</v>
      </c>
      <c r="Q316" s="181"/>
      <c r="R316" s="63" t="s">
        <v>754</v>
      </c>
      <c r="S316" s="63">
        <v>33440185.454799999</v>
      </c>
      <c r="T316" s="63">
        <v>0</v>
      </c>
      <c r="U316" s="63">
        <v>127719310.3749</v>
      </c>
      <c r="V316" s="63">
        <v>8328431.6475</v>
      </c>
      <c r="W316" s="63">
        <v>4834784.8748000003</v>
      </c>
      <c r="X316" s="63">
        <f t="shared" si="76"/>
        <v>2417392.4374000002</v>
      </c>
      <c r="Y316" s="63">
        <f t="shared" si="71"/>
        <v>2417392.4374000002</v>
      </c>
      <c r="Z316" s="63">
        <v>390339649.19260001</v>
      </c>
      <c r="AA316" s="68">
        <f t="shared" si="70"/>
        <v>562244969.10720003</v>
      </c>
    </row>
    <row r="317" spans="1:27" ht="24.9" customHeight="1">
      <c r="A317" s="179"/>
      <c r="B317" s="181"/>
      <c r="C317" s="59">
        <v>10</v>
      </c>
      <c r="D317" s="63" t="s">
        <v>755</v>
      </c>
      <c r="E317" s="63">
        <v>26330724.646299999</v>
      </c>
      <c r="F317" s="63">
        <v>0</v>
      </c>
      <c r="G317" s="63">
        <v>100565889.44589999</v>
      </c>
      <c r="H317" s="63">
        <v>6184158.0525000002</v>
      </c>
      <c r="I317" s="63">
        <v>3806898.4227999998</v>
      </c>
      <c r="J317" s="63">
        <f t="shared" si="82"/>
        <v>1903449.2113999999</v>
      </c>
      <c r="K317" s="63">
        <f t="shared" si="77"/>
        <v>1903449.2113999999</v>
      </c>
      <c r="L317" s="77">
        <v>162575155.82080001</v>
      </c>
      <c r="M317" s="68">
        <f t="shared" si="69"/>
        <v>297559377.17690003</v>
      </c>
      <c r="N317" s="67"/>
      <c r="O317" s="181"/>
      <c r="P317" s="69">
        <v>11</v>
      </c>
      <c r="Q317" s="181"/>
      <c r="R317" s="63" t="s">
        <v>756</v>
      </c>
      <c r="S317" s="63">
        <v>29781838.907200001</v>
      </c>
      <c r="T317" s="63">
        <v>0</v>
      </c>
      <c r="U317" s="63">
        <v>113746855.0244</v>
      </c>
      <c r="V317" s="63">
        <v>8094084.2531000003</v>
      </c>
      <c r="W317" s="63">
        <v>4305860.8179000001</v>
      </c>
      <c r="X317" s="63">
        <f t="shared" si="76"/>
        <v>2152930.4089500001</v>
      </c>
      <c r="Y317" s="63">
        <f t="shared" si="71"/>
        <v>2152930.4089500001</v>
      </c>
      <c r="Z317" s="63">
        <v>383169335.82340002</v>
      </c>
      <c r="AA317" s="68">
        <f t="shared" si="70"/>
        <v>536945044.41705</v>
      </c>
    </row>
    <row r="318" spans="1:27" ht="24.9" customHeight="1">
      <c r="A318" s="179"/>
      <c r="B318" s="181"/>
      <c r="C318" s="59">
        <v>11</v>
      </c>
      <c r="D318" s="63" t="s">
        <v>757</v>
      </c>
      <c r="E318" s="63">
        <v>32477843.763900001</v>
      </c>
      <c r="F318" s="63">
        <v>0</v>
      </c>
      <c r="G318" s="63">
        <v>124043803.9313</v>
      </c>
      <c r="H318" s="63">
        <v>7014554.0581999999</v>
      </c>
      <c r="I318" s="63">
        <v>4695649.4308000002</v>
      </c>
      <c r="J318" s="63">
        <f t="shared" si="82"/>
        <v>2347824.7154000001</v>
      </c>
      <c r="K318" s="63">
        <f t="shared" si="77"/>
        <v>2347824.7154000001</v>
      </c>
      <c r="L318" s="77">
        <v>187982733.3062</v>
      </c>
      <c r="M318" s="68">
        <f t="shared" si="69"/>
        <v>353866759.77499998</v>
      </c>
      <c r="N318" s="67"/>
      <c r="O318" s="181"/>
      <c r="P318" s="69">
        <v>12</v>
      </c>
      <c r="Q318" s="181"/>
      <c r="R318" s="63" t="s">
        <v>758</v>
      </c>
      <c r="S318" s="63">
        <v>28503774.6587</v>
      </c>
      <c r="T318" s="63">
        <v>0</v>
      </c>
      <c r="U318" s="63">
        <v>108865497.9922</v>
      </c>
      <c r="V318" s="63">
        <v>7649817.2204999998</v>
      </c>
      <c r="W318" s="63">
        <v>4121078.1795999999</v>
      </c>
      <c r="X318" s="63">
        <f t="shared" si="76"/>
        <v>2060539.0898</v>
      </c>
      <c r="Y318" s="63">
        <f t="shared" si="71"/>
        <v>2060539.0898</v>
      </c>
      <c r="Z318" s="63">
        <v>369576123.69499999</v>
      </c>
      <c r="AA318" s="68">
        <f t="shared" si="70"/>
        <v>516655752.65619999</v>
      </c>
    </row>
    <row r="319" spans="1:27" ht="24.9" customHeight="1">
      <c r="A319" s="179"/>
      <c r="B319" s="181"/>
      <c r="C319" s="59">
        <v>12</v>
      </c>
      <c r="D319" s="63" t="s">
        <v>759</v>
      </c>
      <c r="E319" s="63">
        <v>27583282.7553</v>
      </c>
      <c r="F319" s="63">
        <v>0</v>
      </c>
      <c r="G319" s="63">
        <v>105349829.9566</v>
      </c>
      <c r="H319" s="63">
        <v>6132621.1678999998</v>
      </c>
      <c r="I319" s="63">
        <v>3987993.3813999998</v>
      </c>
      <c r="J319" s="63">
        <f t="shared" si="82"/>
        <v>1993996.6906999999</v>
      </c>
      <c r="K319" s="63">
        <f t="shared" si="77"/>
        <v>1993996.6906999999</v>
      </c>
      <c r="L319" s="77">
        <v>160998284.81130001</v>
      </c>
      <c r="M319" s="68">
        <f t="shared" si="69"/>
        <v>302058015.3818</v>
      </c>
      <c r="N319" s="67"/>
      <c r="O319" s="181"/>
      <c r="P319" s="69">
        <v>13</v>
      </c>
      <c r="Q319" s="181"/>
      <c r="R319" s="63" t="s">
        <v>760</v>
      </c>
      <c r="S319" s="63">
        <v>33838934.869099997</v>
      </c>
      <c r="T319" s="63">
        <v>0</v>
      </c>
      <c r="U319" s="63">
        <v>129242268.442</v>
      </c>
      <c r="V319" s="63">
        <v>8837017.5300999992</v>
      </c>
      <c r="W319" s="63">
        <v>4892436.0993999997</v>
      </c>
      <c r="X319" s="63">
        <f t="shared" si="76"/>
        <v>2446218.0496999999</v>
      </c>
      <c r="Y319" s="63">
        <f t="shared" si="71"/>
        <v>2446218.0496999999</v>
      </c>
      <c r="Z319" s="63">
        <v>405900821.3707</v>
      </c>
      <c r="AA319" s="68">
        <f t="shared" si="70"/>
        <v>580265260.26160002</v>
      </c>
    </row>
    <row r="320" spans="1:27" ht="24.9" customHeight="1">
      <c r="A320" s="179"/>
      <c r="B320" s="181"/>
      <c r="C320" s="59">
        <v>13</v>
      </c>
      <c r="D320" s="63" t="s">
        <v>761</v>
      </c>
      <c r="E320" s="63">
        <v>24918023.4703</v>
      </c>
      <c r="F320" s="63">
        <v>0</v>
      </c>
      <c r="G320" s="63">
        <v>95170308.724399999</v>
      </c>
      <c r="H320" s="63">
        <v>5964217.3532999996</v>
      </c>
      <c r="I320" s="63">
        <v>3602649.9657999999</v>
      </c>
      <c r="J320" s="63">
        <f t="shared" si="82"/>
        <v>1801324.9828999999</v>
      </c>
      <c r="K320" s="63">
        <f t="shared" si="77"/>
        <v>1801324.9828999999</v>
      </c>
      <c r="L320" s="77">
        <v>155845643.25409999</v>
      </c>
      <c r="M320" s="68">
        <f t="shared" si="69"/>
        <v>283699517.78500003</v>
      </c>
      <c r="N320" s="67"/>
      <c r="O320" s="181"/>
      <c r="P320" s="69">
        <v>14</v>
      </c>
      <c r="Q320" s="181"/>
      <c r="R320" s="63" t="s">
        <v>762</v>
      </c>
      <c r="S320" s="63">
        <v>41439445.844999999</v>
      </c>
      <c r="T320" s="63">
        <v>0</v>
      </c>
      <c r="U320" s="63">
        <v>158271175.04480001</v>
      </c>
      <c r="V320" s="63">
        <v>10775013.445699999</v>
      </c>
      <c r="W320" s="63">
        <v>5991318.6266999999</v>
      </c>
      <c r="X320" s="63">
        <f t="shared" si="76"/>
        <v>2995659.31335</v>
      </c>
      <c r="Y320" s="63">
        <f t="shared" si="71"/>
        <v>2995659.31335</v>
      </c>
      <c r="Z320" s="63">
        <v>465197567.80760002</v>
      </c>
      <c r="AA320" s="68">
        <f t="shared" si="70"/>
        <v>678678861.45644999</v>
      </c>
    </row>
    <row r="321" spans="1:27" ht="24.9" customHeight="1">
      <c r="A321" s="179"/>
      <c r="B321" s="181"/>
      <c r="C321" s="59">
        <v>14</v>
      </c>
      <c r="D321" s="63" t="s">
        <v>763</v>
      </c>
      <c r="E321" s="63">
        <v>24249295.542800002</v>
      </c>
      <c r="F321" s="63">
        <v>0</v>
      </c>
      <c r="G321" s="63">
        <v>92616211.952199996</v>
      </c>
      <c r="H321" s="63">
        <v>5775180.6061000004</v>
      </c>
      <c r="I321" s="63">
        <v>3505965.2248999998</v>
      </c>
      <c r="J321" s="63">
        <f t="shared" si="82"/>
        <v>1752982.6124499999</v>
      </c>
      <c r="K321" s="63">
        <f t="shared" si="77"/>
        <v>1752982.6124499999</v>
      </c>
      <c r="L321" s="77">
        <v>150061697.0776</v>
      </c>
      <c r="M321" s="68">
        <f t="shared" si="69"/>
        <v>274455367.79114997</v>
      </c>
      <c r="N321" s="67"/>
      <c r="O321" s="181"/>
      <c r="P321" s="69">
        <v>15</v>
      </c>
      <c r="Q321" s="181"/>
      <c r="R321" s="63" t="s">
        <v>764</v>
      </c>
      <c r="S321" s="63">
        <v>33455858.3024</v>
      </c>
      <c r="T321" s="63">
        <v>0</v>
      </c>
      <c r="U321" s="63">
        <v>127779170.24879999</v>
      </c>
      <c r="V321" s="63">
        <v>8709436.4726</v>
      </c>
      <c r="W321" s="63">
        <v>4837050.8565999996</v>
      </c>
      <c r="X321" s="63">
        <f t="shared" si="76"/>
        <v>2418525.4282999998</v>
      </c>
      <c r="Y321" s="63">
        <f t="shared" si="71"/>
        <v>2418525.4282999998</v>
      </c>
      <c r="Z321" s="63">
        <v>401997231.29879999</v>
      </c>
      <c r="AA321" s="68">
        <f t="shared" si="70"/>
        <v>574360221.75090003</v>
      </c>
    </row>
    <row r="322" spans="1:27" ht="24.9" customHeight="1">
      <c r="A322" s="179"/>
      <c r="B322" s="181"/>
      <c r="C322" s="59">
        <v>15</v>
      </c>
      <c r="D322" s="63" t="s">
        <v>765</v>
      </c>
      <c r="E322" s="63">
        <v>21602278.427000001</v>
      </c>
      <c r="F322" s="63">
        <v>0</v>
      </c>
      <c r="G322" s="63">
        <v>82506363.696899995</v>
      </c>
      <c r="H322" s="63">
        <v>5226180.9892999995</v>
      </c>
      <c r="I322" s="63">
        <v>3123259.2637</v>
      </c>
      <c r="J322" s="63">
        <f t="shared" si="82"/>
        <v>1561629.63185</v>
      </c>
      <c r="K322" s="63">
        <f t="shared" si="77"/>
        <v>1561629.63185</v>
      </c>
      <c r="L322" s="77">
        <v>133263988.26360001</v>
      </c>
      <c r="M322" s="68">
        <f t="shared" si="69"/>
        <v>244160441.00865</v>
      </c>
      <c r="N322" s="67"/>
      <c r="O322" s="181"/>
      <c r="P322" s="69">
        <v>16</v>
      </c>
      <c r="Q322" s="181"/>
      <c r="R322" s="63" t="s">
        <v>766</v>
      </c>
      <c r="S322" s="63">
        <v>33759894.453599997</v>
      </c>
      <c r="T322" s="63">
        <v>0</v>
      </c>
      <c r="U322" s="63">
        <v>128940386.5229</v>
      </c>
      <c r="V322" s="63">
        <v>8721048.1780999992</v>
      </c>
      <c r="W322" s="63">
        <v>4881008.4293</v>
      </c>
      <c r="X322" s="63">
        <f t="shared" si="76"/>
        <v>2440504.21465</v>
      </c>
      <c r="Y322" s="63">
        <f t="shared" si="71"/>
        <v>2440504.21465</v>
      </c>
      <c r="Z322" s="63">
        <v>402352513.96450001</v>
      </c>
      <c r="AA322" s="68">
        <f t="shared" si="70"/>
        <v>576214347.33375001</v>
      </c>
    </row>
    <row r="323" spans="1:27" ht="24.9" customHeight="1">
      <c r="A323" s="179"/>
      <c r="B323" s="181"/>
      <c r="C323" s="59">
        <v>16</v>
      </c>
      <c r="D323" s="63" t="s">
        <v>767</v>
      </c>
      <c r="E323" s="63">
        <v>23416587.679299999</v>
      </c>
      <c r="F323" s="63">
        <v>0</v>
      </c>
      <c r="G323" s="63">
        <v>89435820.676699996</v>
      </c>
      <c r="H323" s="63">
        <v>5657495.6303000003</v>
      </c>
      <c r="I323" s="63">
        <v>3385572.2507000002</v>
      </c>
      <c r="J323" s="63">
        <f t="shared" si="82"/>
        <v>1692786.1253500001</v>
      </c>
      <c r="K323" s="63">
        <f t="shared" si="77"/>
        <v>1692786.1253500001</v>
      </c>
      <c r="L323" s="77">
        <v>146460896.83140001</v>
      </c>
      <c r="M323" s="68">
        <f t="shared" si="69"/>
        <v>266663586.94305</v>
      </c>
      <c r="N323" s="67"/>
      <c r="O323" s="181"/>
      <c r="P323" s="69">
        <v>17</v>
      </c>
      <c r="Q323" s="181"/>
      <c r="R323" s="63" t="s">
        <v>768</v>
      </c>
      <c r="S323" s="63">
        <v>23194555.467500001</v>
      </c>
      <c r="T323" s="63">
        <v>0</v>
      </c>
      <c r="U323" s="63">
        <v>88587805.015699998</v>
      </c>
      <c r="V323" s="63">
        <v>6342727.7560999999</v>
      </c>
      <c r="W323" s="63">
        <v>3353470.8144999999</v>
      </c>
      <c r="X323" s="63">
        <f t="shared" si="76"/>
        <v>1676735.4072499999</v>
      </c>
      <c r="Y323" s="63">
        <f t="shared" si="71"/>
        <v>1676735.4072499999</v>
      </c>
      <c r="Z323" s="63">
        <v>329583184.6408</v>
      </c>
      <c r="AA323" s="68">
        <f t="shared" si="70"/>
        <v>449385008.28735</v>
      </c>
    </row>
    <row r="324" spans="1:27" ht="24.9" customHeight="1">
      <c r="A324" s="179"/>
      <c r="B324" s="181"/>
      <c r="C324" s="59">
        <v>17</v>
      </c>
      <c r="D324" s="63" t="s">
        <v>769</v>
      </c>
      <c r="E324" s="63">
        <v>27490233.975900002</v>
      </c>
      <c r="F324" s="63">
        <v>0</v>
      </c>
      <c r="G324" s="63">
        <v>104994445.3864</v>
      </c>
      <c r="H324" s="63">
        <v>5940334.9611</v>
      </c>
      <c r="I324" s="63">
        <v>3974540.3809000002</v>
      </c>
      <c r="J324" s="63">
        <f t="shared" si="82"/>
        <v>1987270.1904500001</v>
      </c>
      <c r="K324" s="63">
        <f t="shared" si="77"/>
        <v>1987270.1904500001</v>
      </c>
      <c r="L324" s="77">
        <v>155114915.1099</v>
      </c>
      <c r="M324" s="68">
        <f t="shared" si="69"/>
        <v>295527199.62374997</v>
      </c>
      <c r="N324" s="67"/>
      <c r="O324" s="181"/>
      <c r="P324" s="69">
        <v>18</v>
      </c>
      <c r="Q324" s="181"/>
      <c r="R324" s="63" t="s">
        <v>770</v>
      </c>
      <c r="S324" s="63">
        <v>28540999.577199999</v>
      </c>
      <c r="T324" s="63">
        <v>0</v>
      </c>
      <c r="U324" s="63">
        <v>109007672.47040001</v>
      </c>
      <c r="V324" s="63">
        <v>8016801.6497999998</v>
      </c>
      <c r="W324" s="63">
        <v>4126460.1614000001</v>
      </c>
      <c r="X324" s="63">
        <f t="shared" si="76"/>
        <v>2063230.0807</v>
      </c>
      <c r="Y324" s="63">
        <f t="shared" si="71"/>
        <v>2063230.0807</v>
      </c>
      <c r="Z324" s="63">
        <v>380804724.57849997</v>
      </c>
      <c r="AA324" s="68">
        <f t="shared" si="70"/>
        <v>528433428.35659999</v>
      </c>
    </row>
    <row r="325" spans="1:27" ht="24.9" customHeight="1">
      <c r="A325" s="179"/>
      <c r="B325" s="181"/>
      <c r="C325" s="59">
        <v>18</v>
      </c>
      <c r="D325" s="63" t="s">
        <v>771</v>
      </c>
      <c r="E325" s="63">
        <v>29754943.485100001</v>
      </c>
      <c r="F325" s="63">
        <v>0</v>
      </c>
      <c r="G325" s="63">
        <v>113644132.36589999</v>
      </c>
      <c r="H325" s="63">
        <v>6389464.8213999998</v>
      </c>
      <c r="I325" s="63">
        <v>4301972.2756000003</v>
      </c>
      <c r="J325" s="63">
        <f t="shared" si="82"/>
        <v>2150986.1378000001</v>
      </c>
      <c r="K325" s="63">
        <f t="shared" ref="K325:K356" si="83">I325-J325</f>
        <v>2150986.1378000001</v>
      </c>
      <c r="L325" s="77">
        <v>168856914.891</v>
      </c>
      <c r="M325" s="68">
        <f t="shared" si="69"/>
        <v>320796441.70120001</v>
      </c>
      <c r="N325" s="67"/>
      <c r="O325" s="181"/>
      <c r="P325" s="69">
        <v>19</v>
      </c>
      <c r="Q325" s="181"/>
      <c r="R325" s="63" t="s">
        <v>772</v>
      </c>
      <c r="S325" s="63">
        <v>22621556.241700001</v>
      </c>
      <c r="T325" s="63">
        <v>0</v>
      </c>
      <c r="U325" s="63">
        <v>86399328.338400006</v>
      </c>
      <c r="V325" s="63">
        <v>6634531.5051999995</v>
      </c>
      <c r="W325" s="63">
        <v>3270626.5375000001</v>
      </c>
      <c r="X325" s="63">
        <f t="shared" si="76"/>
        <v>1635313.26875</v>
      </c>
      <c r="Y325" s="63">
        <f t="shared" si="71"/>
        <v>1635313.26875</v>
      </c>
      <c r="Z325" s="63">
        <v>338511486.69940001</v>
      </c>
      <c r="AA325" s="68">
        <f t="shared" si="70"/>
        <v>455802216.05344999</v>
      </c>
    </row>
    <row r="326" spans="1:27" ht="24.9" customHeight="1">
      <c r="A326" s="179"/>
      <c r="B326" s="181"/>
      <c r="C326" s="59">
        <v>19</v>
      </c>
      <c r="D326" s="63" t="s">
        <v>773</v>
      </c>
      <c r="E326" s="63">
        <v>26069684.463500001</v>
      </c>
      <c r="F326" s="63">
        <v>0</v>
      </c>
      <c r="G326" s="63">
        <v>99568889.229599997</v>
      </c>
      <c r="H326" s="63">
        <v>5817957.5837000003</v>
      </c>
      <c r="I326" s="63">
        <v>3769157.2108</v>
      </c>
      <c r="J326" s="63">
        <f t="shared" si="82"/>
        <v>1884578.6054</v>
      </c>
      <c r="K326" s="63">
        <f t="shared" si="83"/>
        <v>1884578.6054</v>
      </c>
      <c r="L326" s="77">
        <v>151370541.7317</v>
      </c>
      <c r="M326" s="68">
        <f t="shared" si="69"/>
        <v>284711651.61390001</v>
      </c>
      <c r="N326" s="67"/>
      <c r="O326" s="181"/>
      <c r="P326" s="69">
        <v>20</v>
      </c>
      <c r="Q326" s="181"/>
      <c r="R326" s="63" t="s">
        <v>774</v>
      </c>
      <c r="S326" s="63">
        <v>24469045.141100001</v>
      </c>
      <c r="T326" s="63">
        <v>0</v>
      </c>
      <c r="U326" s="63">
        <v>93455509.544599995</v>
      </c>
      <c r="V326" s="63">
        <v>7215628.0574000003</v>
      </c>
      <c r="W326" s="63">
        <v>3537736.6405000002</v>
      </c>
      <c r="X326" s="63">
        <f t="shared" si="76"/>
        <v>1768868.3202500001</v>
      </c>
      <c r="Y326" s="63">
        <f t="shared" si="71"/>
        <v>1768868.3202500001</v>
      </c>
      <c r="Z326" s="63">
        <v>356291263.5474</v>
      </c>
      <c r="AA326" s="68">
        <f t="shared" si="70"/>
        <v>483200314.61075002</v>
      </c>
    </row>
    <row r="327" spans="1:27" ht="24.9" customHeight="1">
      <c r="A327" s="179"/>
      <c r="B327" s="181"/>
      <c r="C327" s="59">
        <v>20</v>
      </c>
      <c r="D327" s="63" t="s">
        <v>775</v>
      </c>
      <c r="E327" s="63">
        <v>23160183.989700001</v>
      </c>
      <c r="F327" s="63">
        <v>0</v>
      </c>
      <c r="G327" s="63">
        <v>88456528.786699995</v>
      </c>
      <c r="H327" s="63">
        <v>5443133.5489999996</v>
      </c>
      <c r="I327" s="63">
        <v>3348501.3832999999</v>
      </c>
      <c r="J327" s="63">
        <f t="shared" si="82"/>
        <v>1674250.6916499999</v>
      </c>
      <c r="K327" s="63">
        <f t="shared" si="83"/>
        <v>1674250.6916499999</v>
      </c>
      <c r="L327" s="77">
        <v>139902072.90349999</v>
      </c>
      <c r="M327" s="68">
        <f t="shared" si="69"/>
        <v>258636169.92054999</v>
      </c>
      <c r="N327" s="67"/>
      <c r="O327" s="181"/>
      <c r="P327" s="69">
        <v>21</v>
      </c>
      <c r="Q327" s="181"/>
      <c r="R327" s="63" t="s">
        <v>776</v>
      </c>
      <c r="S327" s="63">
        <v>25272069.9727</v>
      </c>
      <c r="T327" s="63">
        <v>0</v>
      </c>
      <c r="U327" s="63">
        <v>96522531.342399999</v>
      </c>
      <c r="V327" s="63">
        <v>6888137.0608000001</v>
      </c>
      <c r="W327" s="63">
        <v>3653838.0395</v>
      </c>
      <c r="X327" s="63">
        <f t="shared" si="76"/>
        <v>1826919.01975</v>
      </c>
      <c r="Y327" s="63">
        <f t="shared" si="71"/>
        <v>1826919.01975</v>
      </c>
      <c r="Z327" s="63">
        <v>346271040.889</v>
      </c>
      <c r="AA327" s="68">
        <f t="shared" si="70"/>
        <v>476780698.28465003</v>
      </c>
    </row>
    <row r="328" spans="1:27" ht="24.9" customHeight="1">
      <c r="A328" s="179"/>
      <c r="B328" s="181"/>
      <c r="C328" s="59">
        <v>21</v>
      </c>
      <c r="D328" s="63" t="s">
        <v>777</v>
      </c>
      <c r="E328" s="63">
        <v>25473019.9038</v>
      </c>
      <c r="F328" s="63">
        <v>0</v>
      </c>
      <c r="G328" s="63">
        <v>97290026.685800001</v>
      </c>
      <c r="H328" s="63">
        <v>5937028.6926999995</v>
      </c>
      <c r="I328" s="63">
        <v>3682891.3977000001</v>
      </c>
      <c r="J328" s="63">
        <f t="shared" si="82"/>
        <v>1841445.69885</v>
      </c>
      <c r="K328" s="63">
        <f t="shared" si="83"/>
        <v>1841445.69885</v>
      </c>
      <c r="L328" s="77">
        <v>155013753.41159999</v>
      </c>
      <c r="M328" s="68">
        <f t="shared" ref="M328:M391" si="84">E328+F328+G328+H328+K328+L328</f>
        <v>285555274.39275002</v>
      </c>
      <c r="N328" s="67"/>
      <c r="O328" s="181"/>
      <c r="P328" s="69">
        <v>22</v>
      </c>
      <c r="Q328" s="181"/>
      <c r="R328" s="63" t="s">
        <v>778</v>
      </c>
      <c r="S328" s="63">
        <v>46933515.292499997</v>
      </c>
      <c r="T328" s="63">
        <v>0</v>
      </c>
      <c r="U328" s="63">
        <v>179254873.2942</v>
      </c>
      <c r="V328" s="63">
        <v>11642210.1501</v>
      </c>
      <c r="W328" s="63">
        <v>6785651.6575999996</v>
      </c>
      <c r="X328" s="63">
        <f t="shared" si="76"/>
        <v>3392825.8287999998</v>
      </c>
      <c r="Y328" s="63">
        <f t="shared" si="71"/>
        <v>3392825.8287999998</v>
      </c>
      <c r="Z328" s="63">
        <v>491731134.09359998</v>
      </c>
      <c r="AA328" s="68">
        <f t="shared" ref="AA328:AA391" si="85">S328+T328+U328+V328+Y328+Z328</f>
        <v>732954558.65919995</v>
      </c>
    </row>
    <row r="329" spans="1:27" ht="24.9" customHeight="1">
      <c r="A329" s="179"/>
      <c r="B329" s="181"/>
      <c r="C329" s="59">
        <v>22</v>
      </c>
      <c r="D329" s="63" t="s">
        <v>779</v>
      </c>
      <c r="E329" s="63">
        <v>24779723.568700001</v>
      </c>
      <c r="F329" s="63">
        <v>0</v>
      </c>
      <c r="G329" s="63">
        <v>94642094.905900002</v>
      </c>
      <c r="H329" s="63">
        <v>5678957.9704999998</v>
      </c>
      <c r="I329" s="63">
        <v>3582654.5543</v>
      </c>
      <c r="J329" s="63">
        <f t="shared" si="82"/>
        <v>1791327.27715</v>
      </c>
      <c r="K329" s="63">
        <f t="shared" si="83"/>
        <v>1791327.27715</v>
      </c>
      <c r="L329" s="77">
        <v>147117578.78400001</v>
      </c>
      <c r="M329" s="68">
        <f t="shared" si="84"/>
        <v>274009682.50625002</v>
      </c>
      <c r="N329" s="67"/>
      <c r="O329" s="182"/>
      <c r="P329" s="69">
        <v>23</v>
      </c>
      <c r="Q329" s="182"/>
      <c r="R329" s="63" t="s">
        <v>780</v>
      </c>
      <c r="S329" s="63">
        <v>27779299.0469</v>
      </c>
      <c r="T329" s="63">
        <v>0</v>
      </c>
      <c r="U329" s="63">
        <v>106098482.072</v>
      </c>
      <c r="V329" s="63">
        <v>6832578.1178000001</v>
      </c>
      <c r="W329" s="63">
        <v>4016333.4336000001</v>
      </c>
      <c r="X329" s="63">
        <f t="shared" si="76"/>
        <v>2008166.7168000001</v>
      </c>
      <c r="Y329" s="63">
        <f t="shared" si="71"/>
        <v>2008166.7168000001</v>
      </c>
      <c r="Z329" s="63">
        <v>344571107.19480002</v>
      </c>
      <c r="AA329" s="68">
        <f t="shared" si="85"/>
        <v>487289633.14829999</v>
      </c>
    </row>
    <row r="330" spans="1:27" ht="24.9" customHeight="1">
      <c r="A330" s="179"/>
      <c r="B330" s="181"/>
      <c r="C330" s="59">
        <v>23</v>
      </c>
      <c r="D330" s="63" t="s">
        <v>781</v>
      </c>
      <c r="E330" s="63">
        <v>23968387.275800001</v>
      </c>
      <c r="F330" s="63">
        <v>0</v>
      </c>
      <c r="G330" s="63">
        <v>91543328.8433</v>
      </c>
      <c r="H330" s="63">
        <v>5586007.5180000002</v>
      </c>
      <c r="I330" s="63">
        <v>3465351.4835999999</v>
      </c>
      <c r="J330" s="63">
        <f t="shared" si="82"/>
        <v>1732675.7418</v>
      </c>
      <c r="K330" s="63">
        <f t="shared" si="83"/>
        <v>1732675.7418</v>
      </c>
      <c r="L330" s="77">
        <v>144273579.28470001</v>
      </c>
      <c r="M330" s="68">
        <f t="shared" si="84"/>
        <v>267103978.6636</v>
      </c>
      <c r="N330" s="67"/>
      <c r="O330" s="59"/>
      <c r="P330" s="173" t="s">
        <v>782</v>
      </c>
      <c r="Q330" s="174"/>
      <c r="R330" s="64"/>
      <c r="S330" s="64">
        <f t="shared" ref="S330:W330" si="86">SUM(S307:S329)</f>
        <v>694847288.83270001</v>
      </c>
      <c r="T330" s="64">
        <f t="shared" si="86"/>
        <v>0</v>
      </c>
      <c r="U330" s="64">
        <f t="shared" si="86"/>
        <v>2653855393.9987001</v>
      </c>
      <c r="V330" s="64">
        <f t="shared" si="86"/>
        <v>185281766.3344</v>
      </c>
      <c r="W330" s="64">
        <f t="shared" si="86"/>
        <v>100461080.485</v>
      </c>
      <c r="X330" s="64">
        <f t="shared" ref="X330:AA330" si="87">SUM(X307:X329)</f>
        <v>50230540.2425</v>
      </c>
      <c r="Y330" s="64">
        <f t="shared" si="71"/>
        <v>50230540.2425</v>
      </c>
      <c r="Z330" s="64">
        <f t="shared" si="87"/>
        <v>8785902975.1152992</v>
      </c>
      <c r="AA330" s="64">
        <f t="shared" si="87"/>
        <v>12370117964.5236</v>
      </c>
    </row>
    <row r="331" spans="1:27" ht="24.9" customHeight="1">
      <c r="A331" s="179"/>
      <c r="B331" s="181"/>
      <c r="C331" s="59">
        <v>24</v>
      </c>
      <c r="D331" s="63" t="s">
        <v>783</v>
      </c>
      <c r="E331" s="63">
        <v>24794981.058899999</v>
      </c>
      <c r="F331" s="63">
        <v>0</v>
      </c>
      <c r="G331" s="63">
        <v>94700368.390100002</v>
      </c>
      <c r="H331" s="63">
        <v>5650428.6237000003</v>
      </c>
      <c r="I331" s="63">
        <v>3584860.4835000001</v>
      </c>
      <c r="J331" s="63">
        <f t="shared" si="82"/>
        <v>1792430.24175</v>
      </c>
      <c r="K331" s="63">
        <f t="shared" si="83"/>
        <v>1792430.24175</v>
      </c>
      <c r="L331" s="77">
        <v>146244668.04660001</v>
      </c>
      <c r="M331" s="68">
        <f t="shared" si="84"/>
        <v>273182876.36105001</v>
      </c>
      <c r="N331" s="67"/>
      <c r="O331" s="180">
        <v>33</v>
      </c>
      <c r="P331" s="69">
        <v>1</v>
      </c>
      <c r="Q331" s="189" t="s">
        <v>122</v>
      </c>
      <c r="R331" s="63" t="s">
        <v>784</v>
      </c>
      <c r="S331" s="63">
        <v>26026787.395</v>
      </c>
      <c r="T331" s="63">
        <v>0</v>
      </c>
      <c r="U331" s="63">
        <v>99405050.903799996</v>
      </c>
      <c r="V331" s="63">
        <v>5027651.4527000003</v>
      </c>
      <c r="W331" s="63">
        <v>3762955.1490000002</v>
      </c>
      <c r="X331" s="63">
        <v>0</v>
      </c>
      <c r="Y331" s="63">
        <f t="shared" si="71"/>
        <v>3762955.1490000002</v>
      </c>
      <c r="Z331" s="63">
        <v>145151163.1187</v>
      </c>
      <c r="AA331" s="68">
        <f t="shared" si="85"/>
        <v>279373608.01920003</v>
      </c>
    </row>
    <row r="332" spans="1:27" ht="24.9" customHeight="1">
      <c r="A332" s="179"/>
      <c r="B332" s="181"/>
      <c r="C332" s="59">
        <v>25</v>
      </c>
      <c r="D332" s="63" t="s">
        <v>785</v>
      </c>
      <c r="E332" s="63">
        <v>25022050.451900002</v>
      </c>
      <c r="F332" s="63">
        <v>0</v>
      </c>
      <c r="G332" s="63">
        <v>95567622.739500001</v>
      </c>
      <c r="H332" s="63">
        <v>5760876.1666000001</v>
      </c>
      <c r="I332" s="63">
        <v>3617690.1957999999</v>
      </c>
      <c r="J332" s="63">
        <f t="shared" si="82"/>
        <v>1808845.0978999999</v>
      </c>
      <c r="K332" s="63">
        <f t="shared" si="83"/>
        <v>1808845.0978999999</v>
      </c>
      <c r="L332" s="77">
        <v>149624024.9874</v>
      </c>
      <c r="M332" s="68">
        <f t="shared" si="84"/>
        <v>277783419.44330001</v>
      </c>
      <c r="N332" s="67"/>
      <c r="O332" s="181"/>
      <c r="P332" s="69">
        <v>2</v>
      </c>
      <c r="Q332" s="190"/>
      <c r="R332" s="63" t="s">
        <v>786</v>
      </c>
      <c r="S332" s="63">
        <v>29627205.030499998</v>
      </c>
      <c r="T332" s="63">
        <v>0</v>
      </c>
      <c r="U332" s="63">
        <v>113156256.26360001</v>
      </c>
      <c r="V332" s="63">
        <v>5827279.8475000001</v>
      </c>
      <c r="W332" s="63">
        <v>4283503.8388</v>
      </c>
      <c r="X332" s="63">
        <v>0</v>
      </c>
      <c r="Y332" s="63">
        <f t="shared" si="71"/>
        <v>4283503.8388</v>
      </c>
      <c r="Z332" s="63">
        <v>169617345.8303</v>
      </c>
      <c r="AA332" s="68">
        <f t="shared" si="85"/>
        <v>322511590.8107</v>
      </c>
    </row>
    <row r="333" spans="1:27" ht="24.9" customHeight="1">
      <c r="A333" s="179"/>
      <c r="B333" s="181"/>
      <c r="C333" s="59">
        <v>26</v>
      </c>
      <c r="D333" s="63" t="s">
        <v>787</v>
      </c>
      <c r="E333" s="63">
        <v>26619208.346500002</v>
      </c>
      <c r="F333" s="63">
        <v>0</v>
      </c>
      <c r="G333" s="63">
        <v>101667705.6813</v>
      </c>
      <c r="H333" s="63">
        <v>6308307.8623000002</v>
      </c>
      <c r="I333" s="63">
        <v>3848607.4208</v>
      </c>
      <c r="J333" s="63">
        <f t="shared" si="82"/>
        <v>1924303.7104</v>
      </c>
      <c r="K333" s="63">
        <f t="shared" si="83"/>
        <v>1924303.7104</v>
      </c>
      <c r="L333" s="77">
        <v>166373760.21259999</v>
      </c>
      <c r="M333" s="68">
        <f t="shared" si="84"/>
        <v>302893285.81309998</v>
      </c>
      <c r="N333" s="67"/>
      <c r="O333" s="181"/>
      <c r="P333" s="69">
        <v>3</v>
      </c>
      <c r="Q333" s="190"/>
      <c r="R333" s="63" t="s">
        <v>788</v>
      </c>
      <c r="S333" s="63">
        <v>31928238.336599998</v>
      </c>
      <c r="T333" s="63">
        <v>0</v>
      </c>
      <c r="U333" s="63">
        <v>121944676.0351</v>
      </c>
      <c r="V333" s="63">
        <v>6044743.6857000003</v>
      </c>
      <c r="W333" s="63">
        <v>4616187.4312000005</v>
      </c>
      <c r="X333" s="63">
        <v>0</v>
      </c>
      <c r="Y333" s="63">
        <f t="shared" si="71"/>
        <v>4616187.4312000005</v>
      </c>
      <c r="Z333" s="63">
        <v>176271074.03189999</v>
      </c>
      <c r="AA333" s="68">
        <f t="shared" si="85"/>
        <v>340804919.5205</v>
      </c>
    </row>
    <row r="334" spans="1:27" ht="24.9" customHeight="1">
      <c r="A334" s="179"/>
      <c r="B334" s="182"/>
      <c r="C334" s="59">
        <v>27</v>
      </c>
      <c r="D334" s="63" t="s">
        <v>789</v>
      </c>
      <c r="E334" s="63">
        <v>23813135.150699999</v>
      </c>
      <c r="F334" s="63">
        <v>0</v>
      </c>
      <c r="G334" s="63">
        <v>90950368.783800006</v>
      </c>
      <c r="H334" s="63">
        <v>5443338.0603999998</v>
      </c>
      <c r="I334" s="63">
        <v>3442905.1179999998</v>
      </c>
      <c r="J334" s="63">
        <f t="shared" si="82"/>
        <v>1721452.5589999999</v>
      </c>
      <c r="K334" s="63">
        <f t="shared" si="83"/>
        <v>1721452.5589999999</v>
      </c>
      <c r="L334" s="77">
        <v>139908330.32820001</v>
      </c>
      <c r="M334" s="68">
        <f t="shared" si="84"/>
        <v>261836624.88209999</v>
      </c>
      <c r="N334" s="67"/>
      <c r="O334" s="181"/>
      <c r="P334" s="69">
        <v>4</v>
      </c>
      <c r="Q334" s="190"/>
      <c r="R334" s="63" t="s">
        <v>790</v>
      </c>
      <c r="S334" s="63">
        <v>34666477.959600002</v>
      </c>
      <c r="T334" s="63">
        <v>0</v>
      </c>
      <c r="U334" s="63">
        <v>132402933.7132</v>
      </c>
      <c r="V334" s="63">
        <v>6655108.0982999997</v>
      </c>
      <c r="W334" s="63">
        <v>5012082.3502000002</v>
      </c>
      <c r="X334" s="63">
        <v>0</v>
      </c>
      <c r="Y334" s="63">
        <f t="shared" si="71"/>
        <v>5012082.3502000002</v>
      </c>
      <c r="Z334" s="63">
        <v>194946357.87290001</v>
      </c>
      <c r="AA334" s="68">
        <f t="shared" si="85"/>
        <v>373682959.99419999</v>
      </c>
    </row>
    <row r="335" spans="1:27" ht="24.9" customHeight="1">
      <c r="A335" s="59"/>
      <c r="B335" s="172" t="s">
        <v>791</v>
      </c>
      <c r="C335" s="173"/>
      <c r="D335" s="64"/>
      <c r="E335" s="64">
        <f>SUM(E308:E334)</f>
        <v>703724772.48280001</v>
      </c>
      <c r="F335" s="64">
        <f t="shared" ref="F335:N335" si="88">SUM(F308:F334)</f>
        <v>0</v>
      </c>
      <c r="G335" s="64">
        <f t="shared" si="88"/>
        <v>2687761488.5451999</v>
      </c>
      <c r="H335" s="64">
        <f t="shared" si="88"/>
        <v>161226211.5555</v>
      </c>
      <c r="I335" s="64">
        <f t="shared" si="88"/>
        <v>101744587.83130001</v>
      </c>
      <c r="J335" s="64">
        <f t="shared" si="88"/>
        <v>50872293.915650003</v>
      </c>
      <c r="K335" s="64">
        <f t="shared" si="88"/>
        <v>50872293.915650003</v>
      </c>
      <c r="L335" s="64">
        <f t="shared" si="88"/>
        <v>4213717475.7360001</v>
      </c>
      <c r="M335" s="64">
        <f t="shared" si="88"/>
        <v>7817302242.2351503</v>
      </c>
      <c r="N335" s="64">
        <f t="shared" si="88"/>
        <v>0</v>
      </c>
      <c r="O335" s="181"/>
      <c r="P335" s="69">
        <v>5</v>
      </c>
      <c r="Q335" s="190"/>
      <c r="R335" s="63" t="s">
        <v>792</v>
      </c>
      <c r="S335" s="63">
        <v>32610926.211800002</v>
      </c>
      <c r="T335" s="63">
        <v>0</v>
      </c>
      <c r="U335" s="63">
        <v>124552090.5406</v>
      </c>
      <c r="V335" s="63">
        <v>5905562.2845000001</v>
      </c>
      <c r="W335" s="63">
        <v>4714890.5026000002</v>
      </c>
      <c r="X335" s="63">
        <v>0</v>
      </c>
      <c r="Y335" s="63">
        <f t="shared" si="71"/>
        <v>4714890.5026000002</v>
      </c>
      <c r="Z335" s="63">
        <v>172012548.92899999</v>
      </c>
      <c r="AA335" s="68">
        <f t="shared" si="85"/>
        <v>339796018.46850002</v>
      </c>
    </row>
    <row r="336" spans="1:27" ht="24.9" customHeight="1">
      <c r="A336" s="179">
        <v>17</v>
      </c>
      <c r="B336" s="180" t="s">
        <v>793</v>
      </c>
      <c r="C336" s="59">
        <v>1</v>
      </c>
      <c r="D336" s="63" t="s">
        <v>794</v>
      </c>
      <c r="E336" s="63">
        <v>24867537.3598</v>
      </c>
      <c r="F336" s="63">
        <v>0</v>
      </c>
      <c r="G336" s="63">
        <v>94977485.295599997</v>
      </c>
      <c r="H336" s="63">
        <v>5120382.3985000001</v>
      </c>
      <c r="I336" s="63">
        <v>3595350.6797000002</v>
      </c>
      <c r="J336" s="63">
        <v>0</v>
      </c>
      <c r="K336" s="63">
        <f t="shared" si="83"/>
        <v>3595350.6797000002</v>
      </c>
      <c r="L336" s="77">
        <v>158469694.7001</v>
      </c>
      <c r="M336" s="68">
        <f t="shared" si="84"/>
        <v>287030450.43370003</v>
      </c>
      <c r="N336" s="67"/>
      <c r="O336" s="181"/>
      <c r="P336" s="69">
        <v>6</v>
      </c>
      <c r="Q336" s="190"/>
      <c r="R336" s="63" t="s">
        <v>795</v>
      </c>
      <c r="S336" s="63">
        <v>29549190.4045</v>
      </c>
      <c r="T336" s="63">
        <v>0</v>
      </c>
      <c r="U336" s="63">
        <v>112858292.1793</v>
      </c>
      <c r="V336" s="63">
        <v>4919908.0055999998</v>
      </c>
      <c r="W336" s="63">
        <v>4272224.4775</v>
      </c>
      <c r="X336" s="63">
        <v>0</v>
      </c>
      <c r="Y336" s="63">
        <f t="shared" ref="Y336:Y399" si="89">W336-X336</f>
        <v>4272224.4775</v>
      </c>
      <c r="Z336" s="63">
        <v>141854543.23699999</v>
      </c>
      <c r="AA336" s="68">
        <f t="shared" si="85"/>
        <v>293454158.3039</v>
      </c>
    </row>
    <row r="337" spans="1:27" ht="24.9" customHeight="1">
      <c r="A337" s="179"/>
      <c r="B337" s="181"/>
      <c r="C337" s="59">
        <v>2</v>
      </c>
      <c r="D337" s="63" t="s">
        <v>796</v>
      </c>
      <c r="E337" s="63">
        <v>29411115.796300001</v>
      </c>
      <c r="F337" s="63">
        <v>0</v>
      </c>
      <c r="G337" s="63">
        <v>112330938.83220001</v>
      </c>
      <c r="H337" s="63">
        <v>5985011.3480000002</v>
      </c>
      <c r="I337" s="63">
        <v>4252261.6388999997</v>
      </c>
      <c r="J337" s="63">
        <v>0</v>
      </c>
      <c r="K337" s="63">
        <f t="shared" si="83"/>
        <v>4252261.6388999997</v>
      </c>
      <c r="L337" s="77">
        <v>184924695.54350001</v>
      </c>
      <c r="M337" s="68">
        <f t="shared" si="84"/>
        <v>336904023.15890002</v>
      </c>
      <c r="N337" s="67"/>
      <c r="O337" s="181"/>
      <c r="P337" s="69">
        <v>7</v>
      </c>
      <c r="Q337" s="190"/>
      <c r="R337" s="63" t="s">
        <v>797</v>
      </c>
      <c r="S337" s="63">
        <v>33749391.916599996</v>
      </c>
      <c r="T337" s="63">
        <v>0</v>
      </c>
      <c r="U337" s="63">
        <v>128900273.8035</v>
      </c>
      <c r="V337" s="63">
        <v>6462992.3176999995</v>
      </c>
      <c r="W337" s="63">
        <v>4879489.9715999998</v>
      </c>
      <c r="X337" s="63">
        <v>0</v>
      </c>
      <c r="Y337" s="63">
        <f t="shared" si="89"/>
        <v>4879489.9715999998</v>
      </c>
      <c r="Z337" s="63">
        <v>189068202.69209999</v>
      </c>
      <c r="AA337" s="68">
        <f t="shared" si="85"/>
        <v>363060350.7015</v>
      </c>
    </row>
    <row r="338" spans="1:27" ht="24.9" customHeight="1">
      <c r="A338" s="179"/>
      <c r="B338" s="181"/>
      <c r="C338" s="59">
        <v>3</v>
      </c>
      <c r="D338" s="63" t="s">
        <v>798</v>
      </c>
      <c r="E338" s="63">
        <v>36499996.805</v>
      </c>
      <c r="F338" s="63">
        <v>0</v>
      </c>
      <c r="G338" s="63">
        <v>139405758.58750001</v>
      </c>
      <c r="H338" s="63">
        <v>7181085.1820999999</v>
      </c>
      <c r="I338" s="63">
        <v>5277172.6617999999</v>
      </c>
      <c r="J338" s="63">
        <v>0</v>
      </c>
      <c r="K338" s="63">
        <f t="shared" si="83"/>
        <v>5277172.6617999999</v>
      </c>
      <c r="L338" s="77">
        <v>221520895.9217</v>
      </c>
      <c r="M338" s="68">
        <f t="shared" si="84"/>
        <v>409884909.15810001</v>
      </c>
      <c r="N338" s="67"/>
      <c r="O338" s="181"/>
      <c r="P338" s="69">
        <v>8</v>
      </c>
      <c r="Q338" s="190"/>
      <c r="R338" s="63" t="s">
        <v>799</v>
      </c>
      <c r="S338" s="63">
        <v>28798717.958900001</v>
      </c>
      <c r="T338" s="63">
        <v>0</v>
      </c>
      <c r="U338" s="63">
        <v>109991985.6116</v>
      </c>
      <c r="V338" s="63">
        <v>5544179.1964999996</v>
      </c>
      <c r="W338" s="63">
        <v>4163721.1071000001</v>
      </c>
      <c r="X338" s="63">
        <v>0</v>
      </c>
      <c r="Y338" s="63">
        <f t="shared" si="89"/>
        <v>4163721.1071000001</v>
      </c>
      <c r="Z338" s="63">
        <v>160955331.95359999</v>
      </c>
      <c r="AA338" s="68">
        <f t="shared" si="85"/>
        <v>309453935.82770002</v>
      </c>
    </row>
    <row r="339" spans="1:27" ht="24.9" customHeight="1">
      <c r="A339" s="179"/>
      <c r="B339" s="181"/>
      <c r="C339" s="59">
        <v>4</v>
      </c>
      <c r="D339" s="63" t="s">
        <v>800</v>
      </c>
      <c r="E339" s="63">
        <v>27607980.794399999</v>
      </c>
      <c r="F339" s="63">
        <v>0</v>
      </c>
      <c r="G339" s="63">
        <v>105444160.07099999</v>
      </c>
      <c r="H339" s="63">
        <v>5237726.5219000001</v>
      </c>
      <c r="I339" s="63">
        <v>3991564.2259</v>
      </c>
      <c r="J339" s="63">
        <v>0</v>
      </c>
      <c r="K339" s="63">
        <f t="shared" si="83"/>
        <v>3991564.2259</v>
      </c>
      <c r="L339" s="77">
        <v>162060065.90529999</v>
      </c>
      <c r="M339" s="68">
        <f t="shared" si="84"/>
        <v>304341497.51849997</v>
      </c>
      <c r="N339" s="67"/>
      <c r="O339" s="181"/>
      <c r="P339" s="69">
        <v>9</v>
      </c>
      <c r="Q339" s="190"/>
      <c r="R339" s="63" t="s">
        <v>801</v>
      </c>
      <c r="S339" s="63">
        <v>32598003.651900001</v>
      </c>
      <c r="T339" s="63">
        <v>0</v>
      </c>
      <c r="U339" s="63">
        <v>124502734.9401</v>
      </c>
      <c r="V339" s="63">
        <v>5494346.574</v>
      </c>
      <c r="W339" s="63">
        <v>4713022.1578000002</v>
      </c>
      <c r="X339" s="63">
        <v>0</v>
      </c>
      <c r="Y339" s="63">
        <f t="shared" si="89"/>
        <v>4713022.1578000002</v>
      </c>
      <c r="Z339" s="63">
        <v>159430606.1494</v>
      </c>
      <c r="AA339" s="68">
        <f t="shared" si="85"/>
        <v>326738713.47320002</v>
      </c>
    </row>
    <row r="340" spans="1:27" ht="24.9" customHeight="1">
      <c r="A340" s="179"/>
      <c r="B340" s="181"/>
      <c r="C340" s="59">
        <v>5</v>
      </c>
      <c r="D340" s="63" t="s">
        <v>802</v>
      </c>
      <c r="E340" s="63">
        <v>23690055.8675</v>
      </c>
      <c r="F340" s="63">
        <v>0</v>
      </c>
      <c r="G340" s="63">
        <v>90480287.623500004</v>
      </c>
      <c r="H340" s="63">
        <v>4534036.7192000002</v>
      </c>
      <c r="I340" s="63">
        <v>3425110.3047000002</v>
      </c>
      <c r="J340" s="63">
        <v>0</v>
      </c>
      <c r="K340" s="63">
        <f t="shared" si="83"/>
        <v>3425110.3047000002</v>
      </c>
      <c r="L340" s="77">
        <v>140529310.61970001</v>
      </c>
      <c r="M340" s="68">
        <f t="shared" si="84"/>
        <v>262658801.13460001</v>
      </c>
      <c r="N340" s="67"/>
      <c r="O340" s="181"/>
      <c r="P340" s="69">
        <v>10</v>
      </c>
      <c r="Q340" s="190"/>
      <c r="R340" s="63" t="s">
        <v>803</v>
      </c>
      <c r="S340" s="63">
        <v>29431458.962499999</v>
      </c>
      <c r="T340" s="63">
        <v>0</v>
      </c>
      <c r="U340" s="63">
        <v>112408636.22310001</v>
      </c>
      <c r="V340" s="63">
        <v>5250693.9088000003</v>
      </c>
      <c r="W340" s="63">
        <v>4255202.8556000004</v>
      </c>
      <c r="X340" s="63">
        <v>0</v>
      </c>
      <c r="Y340" s="63">
        <f t="shared" si="89"/>
        <v>4255202.8556000004</v>
      </c>
      <c r="Z340" s="63">
        <v>151975579.95910001</v>
      </c>
      <c r="AA340" s="68">
        <f t="shared" si="85"/>
        <v>303321571.9091</v>
      </c>
    </row>
    <row r="341" spans="1:27" ht="24.9" customHeight="1">
      <c r="A341" s="179"/>
      <c r="B341" s="181"/>
      <c r="C341" s="59">
        <v>6</v>
      </c>
      <c r="D341" s="63" t="s">
        <v>804</v>
      </c>
      <c r="E341" s="63">
        <v>23239315.701699998</v>
      </c>
      <c r="F341" s="63">
        <v>0</v>
      </c>
      <c r="G341" s="63">
        <v>88758759.398000002</v>
      </c>
      <c r="H341" s="63">
        <v>4726925.0986000001</v>
      </c>
      <c r="I341" s="63">
        <v>3359942.253</v>
      </c>
      <c r="J341" s="63">
        <v>0</v>
      </c>
      <c r="K341" s="63">
        <f t="shared" si="83"/>
        <v>3359942.253</v>
      </c>
      <c r="L341" s="77">
        <v>146431104.9603</v>
      </c>
      <c r="M341" s="68">
        <f t="shared" si="84"/>
        <v>266516047.41159999</v>
      </c>
      <c r="N341" s="67"/>
      <c r="O341" s="181"/>
      <c r="P341" s="69">
        <v>11</v>
      </c>
      <c r="Q341" s="190"/>
      <c r="R341" s="63" t="s">
        <v>805</v>
      </c>
      <c r="S341" s="63">
        <v>27292001.3873</v>
      </c>
      <c r="T341" s="63">
        <v>0</v>
      </c>
      <c r="U341" s="63">
        <v>104237328.4874</v>
      </c>
      <c r="V341" s="63">
        <v>5355687.8131999997</v>
      </c>
      <c r="W341" s="63">
        <v>3945879.8961999998</v>
      </c>
      <c r="X341" s="63">
        <v>0</v>
      </c>
      <c r="Y341" s="63">
        <f t="shared" si="89"/>
        <v>3945879.8961999998</v>
      </c>
      <c r="Z341" s="63">
        <v>155188072.2428</v>
      </c>
      <c r="AA341" s="68">
        <f t="shared" si="85"/>
        <v>296018969.82690001</v>
      </c>
    </row>
    <row r="342" spans="1:27" ht="24.9" customHeight="1">
      <c r="A342" s="179"/>
      <c r="B342" s="181"/>
      <c r="C342" s="59">
        <v>7</v>
      </c>
      <c r="D342" s="63" t="s">
        <v>806</v>
      </c>
      <c r="E342" s="63">
        <v>32621619.173599999</v>
      </c>
      <c r="F342" s="63">
        <v>0</v>
      </c>
      <c r="G342" s="63">
        <v>124592930.5564</v>
      </c>
      <c r="H342" s="63">
        <v>6417234.9287999999</v>
      </c>
      <c r="I342" s="63">
        <v>4716436.4918999998</v>
      </c>
      <c r="J342" s="63">
        <v>0</v>
      </c>
      <c r="K342" s="63">
        <f t="shared" si="83"/>
        <v>4716436.4918999998</v>
      </c>
      <c r="L342" s="77">
        <v>198149414.88749999</v>
      </c>
      <c r="M342" s="68">
        <f t="shared" si="84"/>
        <v>366497636.03820002</v>
      </c>
      <c r="N342" s="67"/>
      <c r="O342" s="181"/>
      <c r="P342" s="69">
        <v>12</v>
      </c>
      <c r="Q342" s="190"/>
      <c r="R342" s="63" t="s">
        <v>807</v>
      </c>
      <c r="S342" s="63">
        <v>32494448.248399999</v>
      </c>
      <c r="T342" s="63">
        <v>0</v>
      </c>
      <c r="U342" s="63">
        <v>124107222.0403</v>
      </c>
      <c r="V342" s="63">
        <v>5529136.2434999999</v>
      </c>
      <c r="W342" s="63">
        <v>4698050.1086999997</v>
      </c>
      <c r="X342" s="63">
        <v>0</v>
      </c>
      <c r="Y342" s="63">
        <f t="shared" si="89"/>
        <v>4698050.1086999997</v>
      </c>
      <c r="Z342" s="63">
        <v>160495063.60780001</v>
      </c>
      <c r="AA342" s="68">
        <f t="shared" si="85"/>
        <v>327323920.24870002</v>
      </c>
    </row>
    <row r="343" spans="1:27" ht="24.9" customHeight="1">
      <c r="A343" s="179"/>
      <c r="B343" s="181"/>
      <c r="C343" s="59">
        <v>8</v>
      </c>
      <c r="D343" s="63" t="s">
        <v>808</v>
      </c>
      <c r="E343" s="63">
        <v>27378313.819200002</v>
      </c>
      <c r="F343" s="63">
        <v>0</v>
      </c>
      <c r="G343" s="63">
        <v>104566984.6821</v>
      </c>
      <c r="H343" s="63">
        <v>5350253.2646000003</v>
      </c>
      <c r="I343" s="63">
        <v>3958358.9550999999</v>
      </c>
      <c r="J343" s="63">
        <v>0</v>
      </c>
      <c r="K343" s="63">
        <f t="shared" si="83"/>
        <v>3958358.9550999999</v>
      </c>
      <c r="L343" s="77">
        <v>165503039.9966</v>
      </c>
      <c r="M343" s="68">
        <f t="shared" si="84"/>
        <v>306756950.71759999</v>
      </c>
      <c r="N343" s="67"/>
      <c r="O343" s="181"/>
      <c r="P343" s="69">
        <v>13</v>
      </c>
      <c r="Q343" s="190"/>
      <c r="R343" s="63" t="s">
        <v>809</v>
      </c>
      <c r="S343" s="63">
        <v>34093233.382399999</v>
      </c>
      <c r="T343" s="63">
        <v>0</v>
      </c>
      <c r="U343" s="63">
        <v>130213519.9559</v>
      </c>
      <c r="V343" s="63">
        <v>6193048.5697999997</v>
      </c>
      <c r="W343" s="63">
        <v>4929202.6002000002</v>
      </c>
      <c r="X343" s="63">
        <v>0</v>
      </c>
      <c r="Y343" s="63">
        <f t="shared" si="89"/>
        <v>4929202.6002000002</v>
      </c>
      <c r="Z343" s="63">
        <v>180808749.80070001</v>
      </c>
      <c r="AA343" s="68">
        <f t="shared" si="85"/>
        <v>356237754.30900002</v>
      </c>
    </row>
    <row r="344" spans="1:27" ht="24.9" customHeight="1">
      <c r="A344" s="179"/>
      <c r="B344" s="181"/>
      <c r="C344" s="59">
        <v>9</v>
      </c>
      <c r="D344" s="63" t="s">
        <v>810</v>
      </c>
      <c r="E344" s="63">
        <v>23981585.9608</v>
      </c>
      <c r="F344" s="63">
        <v>0</v>
      </c>
      <c r="G344" s="63">
        <v>91593739.058300003</v>
      </c>
      <c r="H344" s="63">
        <v>4838156.6020999998</v>
      </c>
      <c r="I344" s="63">
        <v>3467259.7505999999</v>
      </c>
      <c r="J344" s="63">
        <v>0</v>
      </c>
      <c r="K344" s="63">
        <f t="shared" si="83"/>
        <v>3467259.7505999999</v>
      </c>
      <c r="L344" s="77">
        <v>149834448.6956</v>
      </c>
      <c r="M344" s="68">
        <f t="shared" si="84"/>
        <v>273715190.06739998</v>
      </c>
      <c r="N344" s="67"/>
      <c r="O344" s="181"/>
      <c r="P344" s="69">
        <v>14</v>
      </c>
      <c r="Q344" s="190"/>
      <c r="R344" s="63" t="s">
        <v>811</v>
      </c>
      <c r="S344" s="63">
        <v>30719809.423099998</v>
      </c>
      <c r="T344" s="63">
        <v>0</v>
      </c>
      <c r="U344" s="63">
        <v>117329279.7573</v>
      </c>
      <c r="V344" s="63">
        <v>5611486.1859999998</v>
      </c>
      <c r="W344" s="63">
        <v>4441472.6754000001</v>
      </c>
      <c r="X344" s="63">
        <v>0</v>
      </c>
      <c r="Y344" s="63">
        <f t="shared" si="89"/>
        <v>4441472.6754000001</v>
      </c>
      <c r="Z344" s="63">
        <v>163014719.92989999</v>
      </c>
      <c r="AA344" s="68">
        <f t="shared" si="85"/>
        <v>321116767.97170001</v>
      </c>
    </row>
    <row r="345" spans="1:27" ht="24.9" customHeight="1">
      <c r="A345" s="179"/>
      <c r="B345" s="181"/>
      <c r="C345" s="59">
        <v>10</v>
      </c>
      <c r="D345" s="63" t="s">
        <v>812</v>
      </c>
      <c r="E345" s="63">
        <v>25335240.1996</v>
      </c>
      <c r="F345" s="63">
        <v>0</v>
      </c>
      <c r="G345" s="63">
        <v>96763799.675999999</v>
      </c>
      <c r="H345" s="63">
        <v>4927425.8486000001</v>
      </c>
      <c r="I345" s="63">
        <v>3662971.1963</v>
      </c>
      <c r="J345" s="63">
        <v>0</v>
      </c>
      <c r="K345" s="63">
        <f t="shared" si="83"/>
        <v>3662971.1963</v>
      </c>
      <c r="L345" s="77">
        <v>152565814.55140001</v>
      </c>
      <c r="M345" s="68">
        <f t="shared" si="84"/>
        <v>283255251.47189999</v>
      </c>
      <c r="N345" s="67"/>
      <c r="O345" s="181"/>
      <c r="P345" s="69">
        <v>15</v>
      </c>
      <c r="Q345" s="190"/>
      <c r="R345" s="63" t="s">
        <v>813</v>
      </c>
      <c r="S345" s="63">
        <v>27507707.461199999</v>
      </c>
      <c r="T345" s="63">
        <v>0</v>
      </c>
      <c r="U345" s="63">
        <v>105061182.50120001</v>
      </c>
      <c r="V345" s="63">
        <v>5020277.6788999997</v>
      </c>
      <c r="W345" s="63">
        <v>3977066.6987999999</v>
      </c>
      <c r="X345" s="63">
        <v>0</v>
      </c>
      <c r="Y345" s="63">
        <f t="shared" si="89"/>
        <v>3977066.6987999999</v>
      </c>
      <c r="Z345" s="63">
        <v>144925548.19690001</v>
      </c>
      <c r="AA345" s="68">
        <f t="shared" si="85"/>
        <v>286491782.537</v>
      </c>
    </row>
    <row r="346" spans="1:27" ht="24.9" customHeight="1">
      <c r="A346" s="179"/>
      <c r="B346" s="181"/>
      <c r="C346" s="59">
        <v>11</v>
      </c>
      <c r="D346" s="63" t="s">
        <v>814</v>
      </c>
      <c r="E346" s="63">
        <v>35242789.128700003</v>
      </c>
      <c r="F346" s="63">
        <v>0</v>
      </c>
      <c r="G346" s="63">
        <v>134604059.81560001</v>
      </c>
      <c r="H346" s="63">
        <v>6717628.1586999996</v>
      </c>
      <c r="I346" s="63">
        <v>5095405.4683999997</v>
      </c>
      <c r="J346" s="63">
        <v>0</v>
      </c>
      <c r="K346" s="63">
        <f t="shared" si="83"/>
        <v>5095405.4683999997</v>
      </c>
      <c r="L346" s="77">
        <v>207340528.78099999</v>
      </c>
      <c r="M346" s="68">
        <f t="shared" si="84"/>
        <v>389000411.3524</v>
      </c>
      <c r="N346" s="67"/>
      <c r="O346" s="181"/>
      <c r="P346" s="69">
        <v>16</v>
      </c>
      <c r="Q346" s="190"/>
      <c r="R346" s="63" t="s">
        <v>815</v>
      </c>
      <c r="S346" s="63">
        <v>30567606.8836</v>
      </c>
      <c r="T346" s="63">
        <v>0</v>
      </c>
      <c r="U346" s="63">
        <v>116747967.0905</v>
      </c>
      <c r="V346" s="63">
        <v>6479898.5972999996</v>
      </c>
      <c r="W346" s="63">
        <v>4419467.2192000002</v>
      </c>
      <c r="X346" s="63">
        <v>0</v>
      </c>
      <c r="Y346" s="63">
        <f t="shared" si="89"/>
        <v>4419467.2192000002</v>
      </c>
      <c r="Z346" s="63">
        <v>189585483.12909999</v>
      </c>
      <c r="AA346" s="68">
        <f t="shared" si="85"/>
        <v>347800422.91970003</v>
      </c>
    </row>
    <row r="347" spans="1:27" ht="24.9" customHeight="1">
      <c r="A347" s="179"/>
      <c r="B347" s="181"/>
      <c r="C347" s="59">
        <v>12</v>
      </c>
      <c r="D347" s="63" t="s">
        <v>816</v>
      </c>
      <c r="E347" s="63">
        <v>26057233.550500002</v>
      </c>
      <c r="F347" s="63">
        <v>0</v>
      </c>
      <c r="G347" s="63">
        <v>99521335.006899998</v>
      </c>
      <c r="H347" s="63">
        <v>5035351.0837000003</v>
      </c>
      <c r="I347" s="63">
        <v>3767357.0567000001</v>
      </c>
      <c r="J347" s="63">
        <v>0</v>
      </c>
      <c r="K347" s="63">
        <f t="shared" si="83"/>
        <v>3767357.0567000001</v>
      </c>
      <c r="L347" s="77">
        <v>155867996.58829999</v>
      </c>
      <c r="M347" s="68">
        <f t="shared" si="84"/>
        <v>290249273.28609997</v>
      </c>
      <c r="N347" s="67"/>
      <c r="O347" s="181"/>
      <c r="P347" s="69">
        <v>17</v>
      </c>
      <c r="Q347" s="190"/>
      <c r="R347" s="63" t="s">
        <v>817</v>
      </c>
      <c r="S347" s="63">
        <v>30320666.518300001</v>
      </c>
      <c r="T347" s="63">
        <v>0</v>
      </c>
      <c r="U347" s="63">
        <v>115804818.8176</v>
      </c>
      <c r="V347" s="63">
        <v>6048924.8086999999</v>
      </c>
      <c r="W347" s="63">
        <v>4383764.5599999996</v>
      </c>
      <c r="X347" s="63">
        <v>0</v>
      </c>
      <c r="Y347" s="63">
        <f t="shared" si="89"/>
        <v>4383764.5599999996</v>
      </c>
      <c r="Z347" s="63">
        <v>176399003.60229999</v>
      </c>
      <c r="AA347" s="68">
        <f t="shared" si="85"/>
        <v>332957178.30690002</v>
      </c>
    </row>
    <row r="348" spans="1:27" ht="24.9" customHeight="1">
      <c r="A348" s="179"/>
      <c r="B348" s="181"/>
      <c r="C348" s="59">
        <v>13</v>
      </c>
      <c r="D348" s="63" t="s">
        <v>818</v>
      </c>
      <c r="E348" s="63">
        <v>21996552.512600001</v>
      </c>
      <c r="F348" s="63">
        <v>0</v>
      </c>
      <c r="G348" s="63">
        <v>84012228.979200006</v>
      </c>
      <c r="H348" s="63">
        <v>4820739.0438999999</v>
      </c>
      <c r="I348" s="63">
        <v>3180263.4448000002</v>
      </c>
      <c r="J348" s="63">
        <v>0</v>
      </c>
      <c r="K348" s="63">
        <f t="shared" si="83"/>
        <v>3180263.4448000002</v>
      </c>
      <c r="L348" s="77">
        <v>149301524.697</v>
      </c>
      <c r="M348" s="68">
        <f t="shared" si="84"/>
        <v>263311308.67750001</v>
      </c>
      <c r="N348" s="67"/>
      <c r="O348" s="181"/>
      <c r="P348" s="69">
        <v>18</v>
      </c>
      <c r="Q348" s="190"/>
      <c r="R348" s="63" t="s">
        <v>819</v>
      </c>
      <c r="S348" s="63">
        <v>33950550.9463</v>
      </c>
      <c r="T348" s="63">
        <v>0</v>
      </c>
      <c r="U348" s="63">
        <v>129668567.76459999</v>
      </c>
      <c r="V348" s="63">
        <v>6389970.3695</v>
      </c>
      <c r="W348" s="63">
        <v>4908573.5613000002</v>
      </c>
      <c r="X348" s="63">
        <v>0</v>
      </c>
      <c r="Y348" s="63">
        <f t="shared" si="89"/>
        <v>4908573.5613000002</v>
      </c>
      <c r="Z348" s="63">
        <v>186833954.46059999</v>
      </c>
      <c r="AA348" s="68">
        <f t="shared" si="85"/>
        <v>361751617.10229999</v>
      </c>
    </row>
    <row r="349" spans="1:27" ht="24.9" customHeight="1">
      <c r="A349" s="179"/>
      <c r="B349" s="181"/>
      <c r="C349" s="59">
        <v>14</v>
      </c>
      <c r="D349" s="63" t="s">
        <v>820</v>
      </c>
      <c r="E349" s="63">
        <v>30233559.5086</v>
      </c>
      <c r="F349" s="63">
        <v>0</v>
      </c>
      <c r="G349" s="63">
        <v>115472127.8638</v>
      </c>
      <c r="H349" s="63">
        <v>6223528.5036000004</v>
      </c>
      <c r="I349" s="63">
        <v>4371170.6211999999</v>
      </c>
      <c r="J349" s="63">
        <v>0</v>
      </c>
      <c r="K349" s="63">
        <f t="shared" si="83"/>
        <v>4371170.6211999999</v>
      </c>
      <c r="L349" s="77">
        <v>192222590.8484</v>
      </c>
      <c r="M349" s="68">
        <f t="shared" si="84"/>
        <v>348522977.34560001</v>
      </c>
      <c r="N349" s="67"/>
      <c r="O349" s="181"/>
      <c r="P349" s="69">
        <v>19</v>
      </c>
      <c r="Q349" s="190"/>
      <c r="R349" s="63" t="s">
        <v>821</v>
      </c>
      <c r="S349" s="63">
        <v>31301039.761700001</v>
      </c>
      <c r="T349" s="63">
        <v>0</v>
      </c>
      <c r="U349" s="63">
        <v>119549193.822</v>
      </c>
      <c r="V349" s="63">
        <v>5127930.2320999997</v>
      </c>
      <c r="W349" s="63">
        <v>4525507.0076000001</v>
      </c>
      <c r="X349" s="63">
        <v>0</v>
      </c>
      <c r="Y349" s="63">
        <f t="shared" si="89"/>
        <v>4525507.0076000001</v>
      </c>
      <c r="Z349" s="63">
        <v>148219387.00099999</v>
      </c>
      <c r="AA349" s="68">
        <f t="shared" si="85"/>
        <v>308723057.82440001</v>
      </c>
    </row>
    <row r="350" spans="1:27" ht="24.9" customHeight="1">
      <c r="A350" s="179"/>
      <c r="B350" s="181"/>
      <c r="C350" s="59">
        <v>15</v>
      </c>
      <c r="D350" s="63" t="s">
        <v>822</v>
      </c>
      <c r="E350" s="63">
        <v>34005014.556199998</v>
      </c>
      <c r="F350" s="63">
        <v>0</v>
      </c>
      <c r="G350" s="63">
        <v>129876582.60079999</v>
      </c>
      <c r="H350" s="63">
        <v>6700312.8563000001</v>
      </c>
      <c r="I350" s="63">
        <v>4916447.9146999996</v>
      </c>
      <c r="J350" s="63">
        <v>0</v>
      </c>
      <c r="K350" s="63">
        <f t="shared" si="83"/>
        <v>4916447.9146999996</v>
      </c>
      <c r="L350" s="77">
        <v>206810733.4948</v>
      </c>
      <c r="M350" s="68">
        <f t="shared" si="84"/>
        <v>382309091.4228</v>
      </c>
      <c r="N350" s="67"/>
      <c r="O350" s="181"/>
      <c r="P350" s="69">
        <v>20</v>
      </c>
      <c r="Q350" s="190"/>
      <c r="R350" s="63" t="s">
        <v>823</v>
      </c>
      <c r="S350" s="63">
        <v>28484402.893100001</v>
      </c>
      <c r="T350" s="63">
        <v>0</v>
      </c>
      <c r="U350" s="63">
        <v>108791510.707</v>
      </c>
      <c r="V350" s="63">
        <v>4611163.8915999997</v>
      </c>
      <c r="W350" s="63">
        <v>4118277.4079999998</v>
      </c>
      <c r="X350" s="63">
        <v>0</v>
      </c>
      <c r="Y350" s="63">
        <f t="shared" si="89"/>
        <v>4118277.4079999998</v>
      </c>
      <c r="Z350" s="63">
        <v>132407917.8373</v>
      </c>
      <c r="AA350" s="68">
        <f t="shared" si="85"/>
        <v>278413272.73699999</v>
      </c>
    </row>
    <row r="351" spans="1:27" ht="24.9" customHeight="1">
      <c r="A351" s="179"/>
      <c r="B351" s="181"/>
      <c r="C351" s="59">
        <v>16</v>
      </c>
      <c r="D351" s="63" t="s">
        <v>824</v>
      </c>
      <c r="E351" s="63">
        <v>24922401.198399998</v>
      </c>
      <c r="F351" s="63">
        <v>0</v>
      </c>
      <c r="G351" s="63">
        <v>95187028.739700004</v>
      </c>
      <c r="H351" s="63">
        <v>5074424.1317999996</v>
      </c>
      <c r="I351" s="63">
        <v>3603282.8982000002</v>
      </c>
      <c r="J351" s="63">
        <v>0</v>
      </c>
      <c r="K351" s="63">
        <f t="shared" si="83"/>
        <v>3603282.8982000002</v>
      </c>
      <c r="L351" s="77">
        <v>157063512.3294</v>
      </c>
      <c r="M351" s="68">
        <f t="shared" si="84"/>
        <v>285850649.29750001</v>
      </c>
      <c r="N351" s="67"/>
      <c r="O351" s="181"/>
      <c r="P351" s="69">
        <v>21</v>
      </c>
      <c r="Q351" s="190"/>
      <c r="R351" s="63" t="s">
        <v>825</v>
      </c>
      <c r="S351" s="63">
        <v>29363036.791200001</v>
      </c>
      <c r="T351" s="63">
        <v>0</v>
      </c>
      <c r="U351" s="63">
        <v>112147308.9479</v>
      </c>
      <c r="V351" s="63">
        <v>5875146.8876999998</v>
      </c>
      <c r="W351" s="63">
        <v>4245310.3721000003</v>
      </c>
      <c r="X351" s="63">
        <v>0</v>
      </c>
      <c r="Y351" s="63">
        <f t="shared" si="89"/>
        <v>4245310.3721000003</v>
      </c>
      <c r="Z351" s="63">
        <v>171081930.831</v>
      </c>
      <c r="AA351" s="68">
        <f t="shared" si="85"/>
        <v>322712733.82990003</v>
      </c>
    </row>
    <row r="352" spans="1:27" ht="24.9" customHeight="1">
      <c r="A352" s="179"/>
      <c r="B352" s="181"/>
      <c r="C352" s="59">
        <v>17</v>
      </c>
      <c r="D352" s="63" t="s">
        <v>826</v>
      </c>
      <c r="E352" s="63">
        <v>26372624.789000001</v>
      </c>
      <c r="F352" s="63">
        <v>0</v>
      </c>
      <c r="G352" s="63">
        <v>100725920.1772</v>
      </c>
      <c r="H352" s="63">
        <v>5455474.4039000003</v>
      </c>
      <c r="I352" s="63">
        <v>3812956.3489999999</v>
      </c>
      <c r="J352" s="63">
        <v>0</v>
      </c>
      <c r="K352" s="63">
        <f t="shared" si="83"/>
        <v>3812956.3489999999</v>
      </c>
      <c r="L352" s="77">
        <v>168722484.97440001</v>
      </c>
      <c r="M352" s="68">
        <f t="shared" si="84"/>
        <v>305089460.69349998</v>
      </c>
      <c r="N352" s="67"/>
      <c r="O352" s="181"/>
      <c r="P352" s="69">
        <v>22</v>
      </c>
      <c r="Q352" s="190"/>
      <c r="R352" s="63" t="s">
        <v>827</v>
      </c>
      <c r="S352" s="63">
        <v>28251803.967399999</v>
      </c>
      <c r="T352" s="63">
        <v>0</v>
      </c>
      <c r="U352" s="63">
        <v>107903137.2132</v>
      </c>
      <c r="V352" s="63">
        <v>5678452.3229999999</v>
      </c>
      <c r="W352" s="63">
        <v>4084648.2354000001</v>
      </c>
      <c r="X352" s="63">
        <v>0</v>
      </c>
      <c r="Y352" s="63">
        <f t="shared" si="89"/>
        <v>4084648.2354000001</v>
      </c>
      <c r="Z352" s="63">
        <v>165063678.8651</v>
      </c>
      <c r="AA352" s="68">
        <f t="shared" si="85"/>
        <v>310981720.60409999</v>
      </c>
    </row>
    <row r="353" spans="1:27" ht="24.9" customHeight="1">
      <c r="A353" s="179"/>
      <c r="B353" s="181"/>
      <c r="C353" s="59">
        <v>18</v>
      </c>
      <c r="D353" s="63" t="s">
        <v>828</v>
      </c>
      <c r="E353" s="63">
        <v>27506186.616300002</v>
      </c>
      <c r="F353" s="63">
        <v>0</v>
      </c>
      <c r="G353" s="63">
        <v>105055373.8831</v>
      </c>
      <c r="H353" s="63">
        <v>5796656.3057000004</v>
      </c>
      <c r="I353" s="63">
        <v>3976846.8149999999</v>
      </c>
      <c r="J353" s="63">
        <v>0</v>
      </c>
      <c r="K353" s="63">
        <f t="shared" si="83"/>
        <v>3976846.8149999999</v>
      </c>
      <c r="L353" s="77">
        <v>179161607.44909999</v>
      </c>
      <c r="M353" s="68">
        <f t="shared" si="84"/>
        <v>321496671.06919998</v>
      </c>
      <c r="N353" s="67"/>
      <c r="O353" s="182"/>
      <c r="P353" s="69">
        <v>23</v>
      </c>
      <c r="Q353" s="191"/>
      <c r="R353" s="63" t="s">
        <v>829</v>
      </c>
      <c r="S353" s="63">
        <v>26486060.000999998</v>
      </c>
      <c r="T353" s="63">
        <v>0</v>
      </c>
      <c r="U353" s="63">
        <v>101159167.38689999</v>
      </c>
      <c r="V353" s="63">
        <v>5141087.1352000004</v>
      </c>
      <c r="W353" s="63">
        <v>3829356.8215999999</v>
      </c>
      <c r="X353" s="63">
        <v>0</v>
      </c>
      <c r="Y353" s="63">
        <f t="shared" si="89"/>
        <v>3829356.8215999999</v>
      </c>
      <c r="Z353" s="63">
        <v>148621947.9862</v>
      </c>
      <c r="AA353" s="68">
        <f t="shared" si="85"/>
        <v>285237619.33090001</v>
      </c>
    </row>
    <row r="354" spans="1:27" ht="24.9" customHeight="1">
      <c r="A354" s="179"/>
      <c r="B354" s="181"/>
      <c r="C354" s="59">
        <v>19</v>
      </c>
      <c r="D354" s="63" t="s">
        <v>830</v>
      </c>
      <c r="E354" s="63">
        <v>28417922.943999998</v>
      </c>
      <c r="F354" s="63">
        <v>0</v>
      </c>
      <c r="G354" s="63">
        <v>108537601.4316</v>
      </c>
      <c r="H354" s="63">
        <v>5585214.1933000004</v>
      </c>
      <c r="I354" s="63">
        <v>4108665.7313000001</v>
      </c>
      <c r="J354" s="63">
        <v>0</v>
      </c>
      <c r="K354" s="63">
        <f t="shared" si="83"/>
        <v>4108665.7313000001</v>
      </c>
      <c r="L354" s="77">
        <v>172692125.6397</v>
      </c>
      <c r="M354" s="68">
        <f t="shared" si="84"/>
        <v>319341529.93989998</v>
      </c>
      <c r="N354" s="67"/>
      <c r="O354" s="59"/>
      <c r="P354" s="173" t="s">
        <v>831</v>
      </c>
      <c r="Q354" s="174"/>
      <c r="R354" s="64"/>
      <c r="S354" s="64">
        <f t="shared" ref="S354:W354" si="90">SUM(S331:S353)</f>
        <v>699818765.49290001</v>
      </c>
      <c r="T354" s="64">
        <f t="shared" si="90"/>
        <v>0</v>
      </c>
      <c r="U354" s="64">
        <f t="shared" si="90"/>
        <v>2672843134.7056999</v>
      </c>
      <c r="V354" s="64">
        <f t="shared" si="90"/>
        <v>130194676.10780001</v>
      </c>
      <c r="W354" s="64">
        <f t="shared" si="90"/>
        <v>101179857.0059</v>
      </c>
      <c r="X354" s="64">
        <f t="shared" ref="X354:AA354" si="91">SUM(X331:X353)</f>
        <v>0</v>
      </c>
      <c r="Y354" s="64">
        <f t="shared" si="89"/>
        <v>101179857.0059</v>
      </c>
      <c r="Z354" s="64">
        <f t="shared" si="91"/>
        <v>3783928211.2646999</v>
      </c>
      <c r="AA354" s="64">
        <f t="shared" si="91"/>
        <v>7387964644.5769997</v>
      </c>
    </row>
    <row r="355" spans="1:27" ht="24.9" customHeight="1">
      <c r="A355" s="179"/>
      <c r="B355" s="181"/>
      <c r="C355" s="59">
        <v>20</v>
      </c>
      <c r="D355" s="63" t="s">
        <v>832</v>
      </c>
      <c r="E355" s="63">
        <v>28663643.781399999</v>
      </c>
      <c r="F355" s="63">
        <v>0</v>
      </c>
      <c r="G355" s="63">
        <v>109476091.9175</v>
      </c>
      <c r="H355" s="63">
        <v>5662496.7966</v>
      </c>
      <c r="I355" s="63">
        <v>4144192.0709000002</v>
      </c>
      <c r="J355" s="63">
        <v>0</v>
      </c>
      <c r="K355" s="63">
        <f t="shared" si="83"/>
        <v>4144192.0709000002</v>
      </c>
      <c r="L355" s="77">
        <v>175056736.88460001</v>
      </c>
      <c r="M355" s="68">
        <f t="shared" si="84"/>
        <v>323003161.45099998</v>
      </c>
      <c r="N355" s="67"/>
      <c r="O355" s="180">
        <v>34</v>
      </c>
      <c r="P355" s="69">
        <v>1</v>
      </c>
      <c r="Q355" s="180" t="s">
        <v>123</v>
      </c>
      <c r="R355" s="63" t="s">
        <v>833</v>
      </c>
      <c r="S355" s="63">
        <v>26289334.343400002</v>
      </c>
      <c r="T355" s="63">
        <v>0</v>
      </c>
      <c r="U355" s="63">
        <v>100407805.9641</v>
      </c>
      <c r="V355" s="63">
        <v>4808689.7675000001</v>
      </c>
      <c r="W355" s="63">
        <v>3800914.2091999999</v>
      </c>
      <c r="X355" s="63">
        <v>3800914.2091999999</v>
      </c>
      <c r="Y355" s="63">
        <f t="shared" si="89"/>
        <v>0</v>
      </c>
      <c r="Z355" s="63">
        <v>147598442.92969999</v>
      </c>
      <c r="AA355" s="68">
        <f t="shared" si="85"/>
        <v>279104273.00470001</v>
      </c>
    </row>
    <row r="356" spans="1:27" ht="24.9" customHeight="1">
      <c r="A356" s="179"/>
      <c r="B356" s="181"/>
      <c r="C356" s="59">
        <v>21</v>
      </c>
      <c r="D356" s="63" t="s">
        <v>834</v>
      </c>
      <c r="E356" s="63">
        <v>26852086.847899999</v>
      </c>
      <c r="F356" s="63">
        <v>0</v>
      </c>
      <c r="G356" s="63">
        <v>102557146.9684</v>
      </c>
      <c r="H356" s="63">
        <v>5454554.1024000002</v>
      </c>
      <c r="I356" s="63">
        <v>3882277.0145</v>
      </c>
      <c r="J356" s="63">
        <v>0</v>
      </c>
      <c r="K356" s="63">
        <f t="shared" si="83"/>
        <v>3882277.0145</v>
      </c>
      <c r="L356" s="77">
        <v>168694326.56349999</v>
      </c>
      <c r="M356" s="68">
        <f t="shared" si="84"/>
        <v>307440391.49669999</v>
      </c>
      <c r="N356" s="67"/>
      <c r="O356" s="181"/>
      <c r="P356" s="69">
        <v>2</v>
      </c>
      <c r="Q356" s="181"/>
      <c r="R356" s="63" t="s">
        <v>835</v>
      </c>
      <c r="S356" s="63">
        <v>44987105.194799997</v>
      </c>
      <c r="T356" s="63">
        <v>0</v>
      </c>
      <c r="U356" s="63">
        <v>171820878.77469999</v>
      </c>
      <c r="V356" s="63">
        <v>6194981.9704999998</v>
      </c>
      <c r="W356" s="63">
        <v>6504239.5190000003</v>
      </c>
      <c r="X356" s="63">
        <v>6504239.5190000003</v>
      </c>
      <c r="Y356" s="63">
        <f t="shared" si="89"/>
        <v>0</v>
      </c>
      <c r="Z356" s="63">
        <v>190014743.49340001</v>
      </c>
      <c r="AA356" s="68">
        <f t="shared" si="85"/>
        <v>413017709.43339998</v>
      </c>
    </row>
    <row r="357" spans="1:27" ht="24.9" customHeight="1">
      <c r="A357" s="179"/>
      <c r="B357" s="181"/>
      <c r="C357" s="59">
        <v>22</v>
      </c>
      <c r="D357" s="63" t="s">
        <v>836</v>
      </c>
      <c r="E357" s="63">
        <v>24630321.5207</v>
      </c>
      <c r="F357" s="63">
        <v>0</v>
      </c>
      <c r="G357" s="63">
        <v>94071478.257499993</v>
      </c>
      <c r="H357" s="63">
        <v>5079741.4293999998</v>
      </c>
      <c r="I357" s="63">
        <v>3561053.9933000002</v>
      </c>
      <c r="J357" s="63">
        <v>0</v>
      </c>
      <c r="K357" s="63">
        <f t="shared" ref="K357:K388" si="92">I357-J357</f>
        <v>3561053.9933000002</v>
      </c>
      <c r="L357" s="77">
        <v>157226205.37009999</v>
      </c>
      <c r="M357" s="68">
        <f t="shared" si="84"/>
        <v>284568800.57099998</v>
      </c>
      <c r="N357" s="67"/>
      <c r="O357" s="181"/>
      <c r="P357" s="69">
        <v>3</v>
      </c>
      <c r="Q357" s="181"/>
      <c r="R357" s="63" t="s">
        <v>837</v>
      </c>
      <c r="S357" s="63">
        <v>30897866.054000001</v>
      </c>
      <c r="T357" s="63">
        <v>0</v>
      </c>
      <c r="U357" s="63">
        <v>118009337.8909</v>
      </c>
      <c r="V357" s="63">
        <v>5344850.6102</v>
      </c>
      <c r="W357" s="63">
        <v>4467216.1183000002</v>
      </c>
      <c r="X357" s="63">
        <v>4467216.1183000002</v>
      </c>
      <c r="Y357" s="63">
        <f t="shared" si="89"/>
        <v>0</v>
      </c>
      <c r="Z357" s="63">
        <v>164003324.5302</v>
      </c>
      <c r="AA357" s="68">
        <f t="shared" si="85"/>
        <v>318255379.08530003</v>
      </c>
    </row>
    <row r="358" spans="1:27" ht="24.9" customHeight="1">
      <c r="A358" s="179"/>
      <c r="B358" s="181"/>
      <c r="C358" s="59">
        <v>23</v>
      </c>
      <c r="D358" s="63" t="s">
        <v>838</v>
      </c>
      <c r="E358" s="63">
        <v>30226786.189100001</v>
      </c>
      <c r="F358" s="63">
        <v>0</v>
      </c>
      <c r="G358" s="63">
        <v>115446258.2793</v>
      </c>
      <c r="H358" s="63">
        <v>5802348.5409000004</v>
      </c>
      <c r="I358" s="63">
        <v>4370191.3340999996</v>
      </c>
      <c r="J358" s="63">
        <v>0</v>
      </c>
      <c r="K358" s="63">
        <f t="shared" si="92"/>
        <v>4370191.3340999996</v>
      </c>
      <c r="L358" s="77">
        <v>179335772.435</v>
      </c>
      <c r="M358" s="68">
        <f t="shared" si="84"/>
        <v>335181356.7784</v>
      </c>
      <c r="N358" s="67"/>
      <c r="O358" s="181"/>
      <c r="P358" s="69">
        <v>4</v>
      </c>
      <c r="Q358" s="181"/>
      <c r="R358" s="63" t="s">
        <v>839</v>
      </c>
      <c r="S358" s="63">
        <v>36892236.847599998</v>
      </c>
      <c r="T358" s="63">
        <v>0</v>
      </c>
      <c r="U358" s="63">
        <v>140903855.1753</v>
      </c>
      <c r="V358" s="63">
        <v>4818460.8699000003</v>
      </c>
      <c r="W358" s="63">
        <v>5333882.7607000005</v>
      </c>
      <c r="X358" s="63">
        <v>5333882.7607000005</v>
      </c>
      <c r="Y358" s="63">
        <f t="shared" si="89"/>
        <v>0</v>
      </c>
      <c r="Z358" s="63">
        <v>147897408.77360001</v>
      </c>
      <c r="AA358" s="68">
        <f t="shared" si="85"/>
        <v>330511961.66640002</v>
      </c>
    </row>
    <row r="359" spans="1:27" ht="24.9" customHeight="1">
      <c r="A359" s="179"/>
      <c r="B359" s="181"/>
      <c r="C359" s="59">
        <v>24</v>
      </c>
      <c r="D359" s="63" t="s">
        <v>840</v>
      </c>
      <c r="E359" s="63">
        <v>22352964.000300001</v>
      </c>
      <c r="F359" s="63">
        <v>0</v>
      </c>
      <c r="G359" s="63">
        <v>85373484.271400005</v>
      </c>
      <c r="H359" s="63">
        <v>4504780.2205999997</v>
      </c>
      <c r="I359" s="63">
        <v>3231793.4481000002</v>
      </c>
      <c r="J359" s="63">
        <v>0</v>
      </c>
      <c r="K359" s="63">
        <f t="shared" si="92"/>
        <v>3231793.4481000002</v>
      </c>
      <c r="L359" s="77">
        <v>139634151.2613</v>
      </c>
      <c r="M359" s="68">
        <f t="shared" si="84"/>
        <v>255097173.2017</v>
      </c>
      <c r="N359" s="67"/>
      <c r="O359" s="181"/>
      <c r="P359" s="69">
        <v>5</v>
      </c>
      <c r="Q359" s="181"/>
      <c r="R359" s="63" t="s">
        <v>841</v>
      </c>
      <c r="S359" s="63">
        <v>39856360.841600001</v>
      </c>
      <c r="T359" s="63">
        <v>0</v>
      </c>
      <c r="U359" s="63">
        <v>152224841.2051</v>
      </c>
      <c r="V359" s="63">
        <v>6601891.5789000001</v>
      </c>
      <c r="W359" s="63">
        <v>5762436.0614</v>
      </c>
      <c r="X359" s="63">
        <v>5762436.0614</v>
      </c>
      <c r="Y359" s="63">
        <f t="shared" si="89"/>
        <v>0</v>
      </c>
      <c r="Z359" s="63">
        <v>202464932.72080001</v>
      </c>
      <c r="AA359" s="68">
        <f t="shared" si="85"/>
        <v>401148026.34640002</v>
      </c>
    </row>
    <row r="360" spans="1:27" ht="24.9" customHeight="1">
      <c r="A360" s="179"/>
      <c r="B360" s="181"/>
      <c r="C360" s="59">
        <v>25</v>
      </c>
      <c r="D360" s="63" t="s">
        <v>842</v>
      </c>
      <c r="E360" s="63">
        <v>28055639.0656</v>
      </c>
      <c r="F360" s="63">
        <v>0</v>
      </c>
      <c r="G360" s="63">
        <v>107153917.5052</v>
      </c>
      <c r="H360" s="63">
        <v>5107293.6659000004</v>
      </c>
      <c r="I360" s="63">
        <v>4056286.6971999998</v>
      </c>
      <c r="J360" s="63">
        <v>0</v>
      </c>
      <c r="K360" s="63">
        <f t="shared" si="92"/>
        <v>4056286.6971999998</v>
      </c>
      <c r="L360" s="77">
        <v>158069219.52309999</v>
      </c>
      <c r="M360" s="68">
        <f t="shared" si="84"/>
        <v>302442356.45700002</v>
      </c>
      <c r="N360" s="67"/>
      <c r="O360" s="181"/>
      <c r="P360" s="69">
        <v>6</v>
      </c>
      <c r="Q360" s="181"/>
      <c r="R360" s="63" t="s">
        <v>843</v>
      </c>
      <c r="S360" s="63">
        <v>27610512.7498</v>
      </c>
      <c r="T360" s="63">
        <v>0</v>
      </c>
      <c r="U360" s="63">
        <v>105453830.4602</v>
      </c>
      <c r="V360" s="63">
        <v>4776115.6387</v>
      </c>
      <c r="W360" s="63">
        <v>3991930.2963</v>
      </c>
      <c r="X360" s="63">
        <v>3991930.2963</v>
      </c>
      <c r="Y360" s="63">
        <f t="shared" si="89"/>
        <v>0</v>
      </c>
      <c r="Z360" s="63">
        <v>146601774.23820001</v>
      </c>
      <c r="AA360" s="68">
        <f t="shared" si="85"/>
        <v>284442233.0869</v>
      </c>
    </row>
    <row r="361" spans="1:27" ht="24.9" customHeight="1">
      <c r="A361" s="179"/>
      <c r="B361" s="181"/>
      <c r="C361" s="59">
        <v>26</v>
      </c>
      <c r="D361" s="63" t="s">
        <v>844</v>
      </c>
      <c r="E361" s="63">
        <v>25516461.537700001</v>
      </c>
      <c r="F361" s="63">
        <v>0</v>
      </c>
      <c r="G361" s="63">
        <v>97455944.890200004</v>
      </c>
      <c r="H361" s="63">
        <v>5117610.1321999999</v>
      </c>
      <c r="I361" s="63">
        <v>3689172.1927999998</v>
      </c>
      <c r="J361" s="63">
        <v>0</v>
      </c>
      <c r="K361" s="63">
        <f t="shared" si="92"/>
        <v>3689172.1927999998</v>
      </c>
      <c r="L361" s="77">
        <v>158384871.8328</v>
      </c>
      <c r="M361" s="68">
        <f t="shared" si="84"/>
        <v>290164060.58569998</v>
      </c>
      <c r="N361" s="67"/>
      <c r="O361" s="181"/>
      <c r="P361" s="69">
        <v>7</v>
      </c>
      <c r="Q361" s="181"/>
      <c r="R361" s="63" t="s">
        <v>845</v>
      </c>
      <c r="S361" s="63">
        <v>26556567.156199999</v>
      </c>
      <c r="T361" s="63">
        <v>0</v>
      </c>
      <c r="U361" s="63">
        <v>101428457.9163</v>
      </c>
      <c r="V361" s="63">
        <v>5409998.8677000003</v>
      </c>
      <c r="W361" s="63">
        <v>3839550.7522</v>
      </c>
      <c r="X361" s="63">
        <v>3839550.7522</v>
      </c>
      <c r="Y361" s="63">
        <f t="shared" si="89"/>
        <v>0</v>
      </c>
      <c r="Z361" s="63">
        <v>165996661.91299999</v>
      </c>
      <c r="AA361" s="68">
        <f t="shared" si="85"/>
        <v>299391685.85320002</v>
      </c>
    </row>
    <row r="362" spans="1:27" ht="24.9" customHeight="1">
      <c r="A362" s="179"/>
      <c r="B362" s="182"/>
      <c r="C362" s="59">
        <v>27</v>
      </c>
      <c r="D362" s="63" t="s">
        <v>846</v>
      </c>
      <c r="E362" s="63">
        <v>23644182.1961</v>
      </c>
      <c r="F362" s="63">
        <v>0</v>
      </c>
      <c r="G362" s="63">
        <v>90305080.650399998</v>
      </c>
      <c r="H362" s="63">
        <v>4708609.9623999996</v>
      </c>
      <c r="I362" s="63">
        <v>3418477.8854</v>
      </c>
      <c r="J362" s="63">
        <v>0</v>
      </c>
      <c r="K362" s="63">
        <f t="shared" si="92"/>
        <v>3418477.8854</v>
      </c>
      <c r="L362" s="77">
        <v>145870717.8202</v>
      </c>
      <c r="M362" s="68">
        <f t="shared" si="84"/>
        <v>267947068.51449999</v>
      </c>
      <c r="N362" s="67"/>
      <c r="O362" s="181"/>
      <c r="P362" s="69">
        <v>8</v>
      </c>
      <c r="Q362" s="181"/>
      <c r="R362" s="63" t="s">
        <v>847</v>
      </c>
      <c r="S362" s="63">
        <v>41219424.073299997</v>
      </c>
      <c r="T362" s="63">
        <v>0</v>
      </c>
      <c r="U362" s="63">
        <v>157430837.9303</v>
      </c>
      <c r="V362" s="63">
        <v>6046245.3399999999</v>
      </c>
      <c r="W362" s="63">
        <v>5959507.8601000002</v>
      </c>
      <c r="X362" s="63">
        <v>5959507.8601000002</v>
      </c>
      <c r="Y362" s="63">
        <f t="shared" si="89"/>
        <v>0</v>
      </c>
      <c r="Z362" s="63">
        <v>185463857.60589999</v>
      </c>
      <c r="AA362" s="68">
        <f t="shared" si="85"/>
        <v>390160364.94950002</v>
      </c>
    </row>
    <row r="363" spans="1:27" ht="24.9" customHeight="1">
      <c r="A363" s="59"/>
      <c r="B363" s="172" t="s">
        <v>848</v>
      </c>
      <c r="C363" s="173"/>
      <c r="D363" s="64"/>
      <c r="E363" s="64">
        <f>SUM(E336:E362)</f>
        <v>739329131.421</v>
      </c>
      <c r="F363" s="64">
        <f t="shared" ref="F363:M363" si="93">SUM(F336:F362)</f>
        <v>0</v>
      </c>
      <c r="G363" s="64">
        <f t="shared" si="93"/>
        <v>2823746505.0184002</v>
      </c>
      <c r="H363" s="64">
        <f t="shared" si="93"/>
        <v>147165001.44369999</v>
      </c>
      <c r="I363" s="64">
        <f t="shared" si="93"/>
        <v>106892269.0935</v>
      </c>
      <c r="J363" s="64">
        <f t="shared" si="93"/>
        <v>0</v>
      </c>
      <c r="K363" s="64">
        <f t="shared" si="93"/>
        <v>106892269.0935</v>
      </c>
      <c r="L363" s="64">
        <f t="shared" si="93"/>
        <v>4551443592.2743998</v>
      </c>
      <c r="M363" s="64">
        <f t="shared" si="93"/>
        <v>8368576499.2510004</v>
      </c>
      <c r="N363" s="67"/>
      <c r="O363" s="181"/>
      <c r="P363" s="69">
        <v>9</v>
      </c>
      <c r="Q363" s="181"/>
      <c r="R363" s="63" t="s">
        <v>849</v>
      </c>
      <c r="S363" s="63">
        <v>29341604.957699999</v>
      </c>
      <c r="T363" s="63">
        <v>0</v>
      </c>
      <c r="U363" s="63">
        <v>112065453.57099999</v>
      </c>
      <c r="V363" s="63">
        <v>4861067.4212999996</v>
      </c>
      <c r="W363" s="63">
        <v>4242211.7558000004</v>
      </c>
      <c r="X363" s="63">
        <v>4242211.7558000004</v>
      </c>
      <c r="Y363" s="63">
        <f t="shared" si="89"/>
        <v>0</v>
      </c>
      <c r="Z363" s="63">
        <v>149201038.90720001</v>
      </c>
      <c r="AA363" s="68">
        <f t="shared" si="85"/>
        <v>295469164.85720003</v>
      </c>
    </row>
    <row r="364" spans="1:27" ht="24.9" customHeight="1">
      <c r="A364" s="179">
        <v>18</v>
      </c>
      <c r="B364" s="180" t="s">
        <v>850</v>
      </c>
      <c r="C364" s="59">
        <v>1</v>
      </c>
      <c r="D364" s="63" t="s">
        <v>851</v>
      </c>
      <c r="E364" s="63">
        <v>44268725.726000004</v>
      </c>
      <c r="F364" s="63">
        <v>0</v>
      </c>
      <c r="G364" s="63">
        <v>169077146.07440001</v>
      </c>
      <c r="H364" s="63">
        <v>7532474.1354999999</v>
      </c>
      <c r="I364" s="63">
        <v>6400376.1540000001</v>
      </c>
      <c r="J364" s="63">
        <v>6400376.1540000001</v>
      </c>
      <c r="K364" s="63">
        <f t="shared" si="92"/>
        <v>0</v>
      </c>
      <c r="L364" s="77">
        <v>205491557.55689999</v>
      </c>
      <c r="M364" s="68">
        <f t="shared" si="84"/>
        <v>426369903.4928</v>
      </c>
      <c r="N364" s="67"/>
      <c r="O364" s="181"/>
      <c r="P364" s="69">
        <v>10</v>
      </c>
      <c r="Q364" s="181"/>
      <c r="R364" s="63" t="s">
        <v>852</v>
      </c>
      <c r="S364" s="63">
        <v>27091036.819400001</v>
      </c>
      <c r="T364" s="63">
        <v>0</v>
      </c>
      <c r="U364" s="63">
        <v>103469777.2412</v>
      </c>
      <c r="V364" s="63">
        <v>4918546.4995999997</v>
      </c>
      <c r="W364" s="63">
        <v>3916824.4218000001</v>
      </c>
      <c r="X364" s="63">
        <v>3916824.4218000001</v>
      </c>
      <c r="Y364" s="63">
        <f t="shared" si="89"/>
        <v>0</v>
      </c>
      <c r="Z364" s="63">
        <v>150959722.866</v>
      </c>
      <c r="AA364" s="68">
        <f t="shared" si="85"/>
        <v>286439083.42619997</v>
      </c>
    </row>
    <row r="365" spans="1:27" ht="24.9" customHeight="1">
      <c r="A365" s="179"/>
      <c r="B365" s="181"/>
      <c r="C365" s="59">
        <v>2</v>
      </c>
      <c r="D365" s="63" t="s">
        <v>853</v>
      </c>
      <c r="E365" s="63">
        <v>45013606.333700001</v>
      </c>
      <c r="F365" s="63">
        <v>0</v>
      </c>
      <c r="G365" s="63">
        <v>171922095.53380001</v>
      </c>
      <c r="H365" s="63">
        <v>8849152.9144000001</v>
      </c>
      <c r="I365" s="63">
        <v>6508071.0559999999</v>
      </c>
      <c r="J365" s="63">
        <v>6508071.0559999999</v>
      </c>
      <c r="K365" s="63">
        <f t="shared" si="92"/>
        <v>0</v>
      </c>
      <c r="L365" s="77">
        <v>245777900.29980001</v>
      </c>
      <c r="M365" s="68">
        <f t="shared" si="84"/>
        <v>471562755.08170003</v>
      </c>
      <c r="N365" s="67"/>
      <c r="O365" s="181"/>
      <c r="P365" s="69">
        <v>11</v>
      </c>
      <c r="Q365" s="181"/>
      <c r="R365" s="63" t="s">
        <v>854</v>
      </c>
      <c r="S365" s="63">
        <v>40428442.5339</v>
      </c>
      <c r="T365" s="63">
        <v>0</v>
      </c>
      <c r="U365" s="63">
        <v>154409813.51429999</v>
      </c>
      <c r="V365" s="63">
        <v>6371111.773</v>
      </c>
      <c r="W365" s="63">
        <v>5845147.6814000001</v>
      </c>
      <c r="X365" s="63">
        <v>5845147.6814000001</v>
      </c>
      <c r="Y365" s="63">
        <f t="shared" si="89"/>
        <v>0</v>
      </c>
      <c r="Z365" s="63">
        <v>195403776.64809999</v>
      </c>
      <c r="AA365" s="68">
        <f t="shared" si="85"/>
        <v>396613144.46929997</v>
      </c>
    </row>
    <row r="366" spans="1:27" ht="24.9" customHeight="1">
      <c r="A366" s="179"/>
      <c r="B366" s="181"/>
      <c r="C366" s="59">
        <v>3</v>
      </c>
      <c r="D366" s="63" t="s">
        <v>855</v>
      </c>
      <c r="E366" s="63">
        <v>37252353.934799999</v>
      </c>
      <c r="F366" s="63">
        <v>0</v>
      </c>
      <c r="G366" s="63">
        <v>142279263.3978</v>
      </c>
      <c r="H366" s="63">
        <v>7919500.6865999997</v>
      </c>
      <c r="I366" s="63">
        <v>5385948.5198999997</v>
      </c>
      <c r="J366" s="63">
        <v>5385948.5198999997</v>
      </c>
      <c r="K366" s="63">
        <f t="shared" si="92"/>
        <v>0</v>
      </c>
      <c r="L366" s="77">
        <v>217333386.0553</v>
      </c>
      <c r="M366" s="68">
        <f t="shared" si="84"/>
        <v>404784504.07450002</v>
      </c>
      <c r="N366" s="67"/>
      <c r="O366" s="181"/>
      <c r="P366" s="69">
        <v>12</v>
      </c>
      <c r="Q366" s="181"/>
      <c r="R366" s="63" t="s">
        <v>856</v>
      </c>
      <c r="S366" s="63">
        <v>32000419.306699999</v>
      </c>
      <c r="T366" s="63">
        <v>0</v>
      </c>
      <c r="U366" s="63">
        <v>122220359.4259</v>
      </c>
      <c r="V366" s="63">
        <v>5358916.4529999997</v>
      </c>
      <c r="W366" s="63">
        <v>4626623.3619999997</v>
      </c>
      <c r="X366" s="63">
        <v>4626623.3619999997</v>
      </c>
      <c r="Y366" s="63">
        <f t="shared" si="89"/>
        <v>0</v>
      </c>
      <c r="Z366" s="63">
        <v>164433696.29159999</v>
      </c>
      <c r="AA366" s="68">
        <f t="shared" si="85"/>
        <v>324013391.47719997</v>
      </c>
    </row>
    <row r="367" spans="1:27" ht="24.9" customHeight="1">
      <c r="A367" s="179"/>
      <c r="B367" s="181"/>
      <c r="C367" s="59">
        <v>4</v>
      </c>
      <c r="D367" s="63" t="s">
        <v>857</v>
      </c>
      <c r="E367" s="63">
        <v>28683779.594999999</v>
      </c>
      <c r="F367" s="63">
        <v>0</v>
      </c>
      <c r="G367" s="63">
        <v>109552997.3593</v>
      </c>
      <c r="H367" s="63">
        <v>5924843.7385</v>
      </c>
      <c r="I367" s="63">
        <v>4147103.3086999999</v>
      </c>
      <c r="J367" s="63">
        <v>4147103.3086999999</v>
      </c>
      <c r="K367" s="63">
        <f t="shared" si="92"/>
        <v>0</v>
      </c>
      <c r="L367" s="77">
        <v>156302985.3581</v>
      </c>
      <c r="M367" s="68">
        <f t="shared" si="84"/>
        <v>300464606.05089998</v>
      </c>
      <c r="N367" s="67"/>
      <c r="O367" s="181"/>
      <c r="P367" s="69">
        <v>13</v>
      </c>
      <c r="Q367" s="181"/>
      <c r="R367" s="63" t="s">
        <v>858</v>
      </c>
      <c r="S367" s="63">
        <v>27503933.458900001</v>
      </c>
      <c r="T367" s="63">
        <v>0</v>
      </c>
      <c r="U367" s="63">
        <v>105046768.3175</v>
      </c>
      <c r="V367" s="63">
        <v>5096698.6930999998</v>
      </c>
      <c r="W367" s="63">
        <v>3976521.0532999998</v>
      </c>
      <c r="X367" s="63">
        <v>3976521.0532999998</v>
      </c>
      <c r="Y367" s="63">
        <f t="shared" si="89"/>
        <v>0</v>
      </c>
      <c r="Z367" s="63">
        <v>156410634.99770001</v>
      </c>
      <c r="AA367" s="68">
        <f t="shared" si="85"/>
        <v>294058035.46719998</v>
      </c>
    </row>
    <row r="368" spans="1:27" ht="24.9" customHeight="1">
      <c r="A368" s="179"/>
      <c r="B368" s="181"/>
      <c r="C368" s="59">
        <v>5</v>
      </c>
      <c r="D368" s="63" t="s">
        <v>859</v>
      </c>
      <c r="E368" s="63">
        <v>47154838.766199999</v>
      </c>
      <c r="F368" s="63">
        <v>0</v>
      </c>
      <c r="G368" s="63">
        <v>180100182.04589999</v>
      </c>
      <c r="H368" s="63">
        <v>9553342.6339999996</v>
      </c>
      <c r="I368" s="63">
        <v>6817650.6244000001</v>
      </c>
      <c r="J368" s="63">
        <v>6817650.6244000001</v>
      </c>
      <c r="K368" s="63">
        <f t="shared" si="92"/>
        <v>0</v>
      </c>
      <c r="L368" s="77">
        <v>267323951.51230001</v>
      </c>
      <c r="M368" s="68">
        <f t="shared" si="84"/>
        <v>504132314.95840001</v>
      </c>
      <c r="N368" s="67"/>
      <c r="O368" s="181"/>
      <c r="P368" s="69">
        <v>14</v>
      </c>
      <c r="Q368" s="181"/>
      <c r="R368" s="63" t="s">
        <v>860</v>
      </c>
      <c r="S368" s="63">
        <v>39395478.498199999</v>
      </c>
      <c r="T368" s="63">
        <v>0</v>
      </c>
      <c r="U368" s="63">
        <v>150464576.5936</v>
      </c>
      <c r="V368" s="63">
        <v>6565499.9030999998</v>
      </c>
      <c r="W368" s="63">
        <v>5695801.6527000004</v>
      </c>
      <c r="X368" s="63">
        <v>5695801.6527000004</v>
      </c>
      <c r="Y368" s="63">
        <f t="shared" si="89"/>
        <v>0</v>
      </c>
      <c r="Z368" s="63">
        <v>201351458.7694</v>
      </c>
      <c r="AA368" s="68">
        <f t="shared" si="85"/>
        <v>397777013.76429999</v>
      </c>
    </row>
    <row r="369" spans="1:27" ht="24.9" customHeight="1">
      <c r="A369" s="179"/>
      <c r="B369" s="181"/>
      <c r="C369" s="59">
        <v>6</v>
      </c>
      <c r="D369" s="63" t="s">
        <v>861</v>
      </c>
      <c r="E369" s="63">
        <v>31589488.371599998</v>
      </c>
      <c r="F369" s="63">
        <v>0</v>
      </c>
      <c r="G369" s="63">
        <v>120650876.0354</v>
      </c>
      <c r="H369" s="63">
        <v>6868527.7238999996</v>
      </c>
      <c r="I369" s="63">
        <v>4567210.9321999997</v>
      </c>
      <c r="J369" s="63">
        <v>4567210.9321999997</v>
      </c>
      <c r="K369" s="63">
        <f t="shared" si="92"/>
        <v>0</v>
      </c>
      <c r="L369" s="77">
        <v>185176828.45989999</v>
      </c>
      <c r="M369" s="68">
        <f t="shared" si="84"/>
        <v>344285720.59079999</v>
      </c>
      <c r="N369" s="67"/>
      <c r="O369" s="181"/>
      <c r="P369" s="69">
        <v>15</v>
      </c>
      <c r="Q369" s="181"/>
      <c r="R369" s="63" t="s">
        <v>862</v>
      </c>
      <c r="S369" s="63">
        <v>26115786.451299999</v>
      </c>
      <c r="T369" s="63">
        <v>0</v>
      </c>
      <c r="U369" s="63">
        <v>99744968.219799995</v>
      </c>
      <c r="V369" s="63">
        <v>4836969.1558999997</v>
      </c>
      <c r="W369" s="63">
        <v>3775822.6401</v>
      </c>
      <c r="X369" s="63">
        <v>3775822.6401</v>
      </c>
      <c r="Y369" s="63">
        <f t="shared" si="89"/>
        <v>0</v>
      </c>
      <c r="Z369" s="63">
        <v>148463705.70359999</v>
      </c>
      <c r="AA369" s="68">
        <f t="shared" si="85"/>
        <v>279161429.53060001</v>
      </c>
    </row>
    <row r="370" spans="1:27" ht="24.9" customHeight="1">
      <c r="A370" s="179"/>
      <c r="B370" s="181"/>
      <c r="C370" s="59">
        <v>7</v>
      </c>
      <c r="D370" s="63" t="s">
        <v>863</v>
      </c>
      <c r="E370" s="63">
        <v>27545971.727400001</v>
      </c>
      <c r="F370" s="63">
        <v>0</v>
      </c>
      <c r="G370" s="63">
        <v>105207326.5977</v>
      </c>
      <c r="H370" s="63">
        <v>6430543.7374</v>
      </c>
      <c r="I370" s="63">
        <v>3982598.9497000002</v>
      </c>
      <c r="J370" s="63">
        <v>3982598.9497000002</v>
      </c>
      <c r="K370" s="63">
        <f t="shared" si="92"/>
        <v>0</v>
      </c>
      <c r="L370" s="77">
        <v>171775858.32179999</v>
      </c>
      <c r="M370" s="68">
        <f t="shared" si="84"/>
        <v>310959700.38429999</v>
      </c>
      <c r="N370" s="67"/>
      <c r="O370" s="182"/>
      <c r="P370" s="69">
        <v>16</v>
      </c>
      <c r="Q370" s="182"/>
      <c r="R370" s="63" t="s">
        <v>864</v>
      </c>
      <c r="S370" s="63">
        <v>28330396.737100001</v>
      </c>
      <c r="T370" s="63">
        <v>0</v>
      </c>
      <c r="U370" s="63">
        <v>108203309.42219999</v>
      </c>
      <c r="V370" s="63">
        <v>5268181.5411999999</v>
      </c>
      <c r="W370" s="63">
        <v>4096011.1847999999</v>
      </c>
      <c r="X370" s="63">
        <v>4096011.1847999999</v>
      </c>
      <c r="Y370" s="63">
        <f t="shared" si="89"/>
        <v>0</v>
      </c>
      <c r="Z370" s="63">
        <v>161657485.55919999</v>
      </c>
      <c r="AA370" s="68">
        <f t="shared" si="85"/>
        <v>303459373.2597</v>
      </c>
    </row>
    <row r="371" spans="1:27" ht="24.9" customHeight="1">
      <c r="A371" s="179"/>
      <c r="B371" s="181"/>
      <c r="C371" s="59">
        <v>8</v>
      </c>
      <c r="D371" s="63" t="s">
        <v>865</v>
      </c>
      <c r="E371" s="63">
        <v>36703201.242399998</v>
      </c>
      <c r="F371" s="63">
        <v>0</v>
      </c>
      <c r="G371" s="63">
        <v>140181864.64809999</v>
      </c>
      <c r="H371" s="63">
        <v>7832106.1283999998</v>
      </c>
      <c r="I371" s="63">
        <v>5306551.9767000005</v>
      </c>
      <c r="J371" s="63">
        <v>5306551.9767000005</v>
      </c>
      <c r="K371" s="63">
        <f t="shared" si="92"/>
        <v>0</v>
      </c>
      <c r="L371" s="77">
        <v>214659379.92539999</v>
      </c>
      <c r="M371" s="68">
        <f t="shared" si="84"/>
        <v>399376551.9443</v>
      </c>
      <c r="N371" s="67"/>
      <c r="O371" s="59"/>
      <c r="P371" s="173" t="s">
        <v>866</v>
      </c>
      <c r="Q371" s="174"/>
      <c r="R371" s="64"/>
      <c r="S371" s="64">
        <f t="shared" ref="S371:W371" si="94">SUM(S355:S370)</f>
        <v>524516506.02389997</v>
      </c>
      <c r="T371" s="64">
        <f t="shared" si="94"/>
        <v>0</v>
      </c>
      <c r="U371" s="64">
        <f t="shared" si="94"/>
        <v>2003304871.6224</v>
      </c>
      <c r="V371" s="64">
        <f t="shared" si="94"/>
        <v>87278226.0836</v>
      </c>
      <c r="W371" s="64">
        <f t="shared" si="94"/>
        <v>75834641.329099998</v>
      </c>
      <c r="X371" s="64">
        <f t="shared" ref="X371:AA371" si="95">SUM(X355:X370)</f>
        <v>75834641.329099998</v>
      </c>
      <c r="Y371" s="64">
        <f t="shared" si="89"/>
        <v>0</v>
      </c>
      <c r="Z371" s="64">
        <f t="shared" si="95"/>
        <v>2677922665.9475999</v>
      </c>
      <c r="AA371" s="64">
        <f t="shared" si="95"/>
        <v>5293022269.6774998</v>
      </c>
    </row>
    <row r="372" spans="1:27" ht="24.9" customHeight="1">
      <c r="A372" s="179"/>
      <c r="B372" s="181"/>
      <c r="C372" s="59">
        <v>9</v>
      </c>
      <c r="D372" s="63" t="s">
        <v>867</v>
      </c>
      <c r="E372" s="63">
        <v>40487448.920999996</v>
      </c>
      <c r="F372" s="63">
        <v>0</v>
      </c>
      <c r="G372" s="63">
        <v>154635178.7437</v>
      </c>
      <c r="H372" s="63">
        <v>7440568.9637000002</v>
      </c>
      <c r="I372" s="63">
        <v>5853678.8299000002</v>
      </c>
      <c r="J372" s="63">
        <v>5853678.8299000002</v>
      </c>
      <c r="K372" s="63">
        <f t="shared" si="92"/>
        <v>0</v>
      </c>
      <c r="L372" s="77">
        <v>202679540.45019999</v>
      </c>
      <c r="M372" s="68">
        <f t="shared" si="84"/>
        <v>405242737.07859999</v>
      </c>
      <c r="N372" s="67"/>
      <c r="O372" s="180">
        <v>35</v>
      </c>
      <c r="P372" s="69">
        <v>1</v>
      </c>
      <c r="Q372" s="60"/>
      <c r="R372" s="63" t="s">
        <v>868</v>
      </c>
      <c r="S372" s="63">
        <v>29277780.332899999</v>
      </c>
      <c r="T372" s="63">
        <v>0</v>
      </c>
      <c r="U372" s="63">
        <v>111821685.87190001</v>
      </c>
      <c r="V372" s="63">
        <v>5381101.1527000004</v>
      </c>
      <c r="W372" s="63">
        <v>4232983.9862000002</v>
      </c>
      <c r="X372" s="63">
        <v>0</v>
      </c>
      <c r="Y372" s="63">
        <f t="shared" si="89"/>
        <v>4232983.9862000002</v>
      </c>
      <c r="Z372" s="63">
        <v>162706600.97510001</v>
      </c>
      <c r="AA372" s="68">
        <f t="shared" si="85"/>
        <v>313420152.31879997</v>
      </c>
    </row>
    <row r="373" spans="1:27" ht="24.9" customHeight="1">
      <c r="A373" s="179"/>
      <c r="B373" s="181"/>
      <c r="C373" s="59">
        <v>10</v>
      </c>
      <c r="D373" s="63" t="s">
        <v>869</v>
      </c>
      <c r="E373" s="63">
        <v>38248529.143100001</v>
      </c>
      <c r="F373" s="63">
        <v>0</v>
      </c>
      <c r="G373" s="63">
        <v>146083991.41850001</v>
      </c>
      <c r="H373" s="63">
        <v>8729218.3126999997</v>
      </c>
      <c r="I373" s="63">
        <v>5529975.6168999998</v>
      </c>
      <c r="J373" s="63">
        <v>5529975.6168999998</v>
      </c>
      <c r="K373" s="63">
        <f t="shared" si="92"/>
        <v>0</v>
      </c>
      <c r="L373" s="77">
        <v>242108268.38249999</v>
      </c>
      <c r="M373" s="68">
        <f t="shared" si="84"/>
        <v>435170007.2568</v>
      </c>
      <c r="N373" s="67"/>
      <c r="O373" s="181"/>
      <c r="P373" s="69">
        <v>2</v>
      </c>
      <c r="Q373" s="180" t="s">
        <v>124</v>
      </c>
      <c r="R373" s="63" t="s">
        <v>870</v>
      </c>
      <c r="S373" s="63">
        <v>32398762.535799999</v>
      </c>
      <c r="T373" s="63">
        <v>0</v>
      </c>
      <c r="U373" s="63">
        <v>123741766.1355</v>
      </c>
      <c r="V373" s="63">
        <v>5032772.7121000001</v>
      </c>
      <c r="W373" s="63">
        <v>4684215.8602</v>
      </c>
      <c r="X373" s="63">
        <v>0</v>
      </c>
      <c r="Y373" s="63">
        <f t="shared" si="89"/>
        <v>4684215.8602</v>
      </c>
      <c r="Z373" s="63">
        <v>152048816.27270001</v>
      </c>
      <c r="AA373" s="68">
        <f t="shared" si="85"/>
        <v>317906333.51630002</v>
      </c>
    </row>
    <row r="374" spans="1:27" ht="24.9" customHeight="1">
      <c r="A374" s="179"/>
      <c r="B374" s="181"/>
      <c r="C374" s="59">
        <v>11</v>
      </c>
      <c r="D374" s="63" t="s">
        <v>871</v>
      </c>
      <c r="E374" s="63">
        <v>40836287.998400003</v>
      </c>
      <c r="F374" s="63">
        <v>0</v>
      </c>
      <c r="G374" s="63">
        <v>155967512.4551</v>
      </c>
      <c r="H374" s="63">
        <v>9237042.9582000002</v>
      </c>
      <c r="I374" s="63">
        <v>5904114.0137</v>
      </c>
      <c r="J374" s="63">
        <v>5904114.0137</v>
      </c>
      <c r="K374" s="63">
        <f t="shared" si="92"/>
        <v>0</v>
      </c>
      <c r="L374" s="77">
        <v>257646149.03560001</v>
      </c>
      <c r="M374" s="68">
        <f t="shared" si="84"/>
        <v>463686992.44730002</v>
      </c>
      <c r="N374" s="67"/>
      <c r="O374" s="181"/>
      <c r="P374" s="69">
        <v>3</v>
      </c>
      <c r="Q374" s="181"/>
      <c r="R374" s="63" t="s">
        <v>872</v>
      </c>
      <c r="S374" s="63">
        <v>27127156.747900002</v>
      </c>
      <c r="T374" s="63">
        <v>0</v>
      </c>
      <c r="U374" s="63">
        <v>103607731.39120001</v>
      </c>
      <c r="V374" s="63">
        <v>4792926.2320999997</v>
      </c>
      <c r="W374" s="63">
        <v>3922046.6441000002</v>
      </c>
      <c r="X374" s="63">
        <v>0</v>
      </c>
      <c r="Y374" s="63">
        <f t="shared" si="89"/>
        <v>3922046.6441000002</v>
      </c>
      <c r="Z374" s="63">
        <v>144710247.7076</v>
      </c>
      <c r="AA374" s="68">
        <f t="shared" si="85"/>
        <v>284160108.72289997</v>
      </c>
    </row>
    <row r="375" spans="1:27" ht="24.9" customHeight="1">
      <c r="A375" s="179"/>
      <c r="B375" s="181"/>
      <c r="C375" s="59">
        <v>12</v>
      </c>
      <c r="D375" s="63" t="s">
        <v>873</v>
      </c>
      <c r="E375" s="63">
        <v>35289660.991899997</v>
      </c>
      <c r="F375" s="63">
        <v>0</v>
      </c>
      <c r="G375" s="63">
        <v>134783079.2189</v>
      </c>
      <c r="H375" s="63">
        <v>7402722.9844000004</v>
      </c>
      <c r="I375" s="63">
        <v>5102182.2063999996</v>
      </c>
      <c r="J375" s="63">
        <v>5102182.2063999996</v>
      </c>
      <c r="K375" s="63">
        <f t="shared" si="92"/>
        <v>0</v>
      </c>
      <c r="L375" s="77">
        <v>201521569.25690001</v>
      </c>
      <c r="M375" s="68">
        <f t="shared" si="84"/>
        <v>378997032.45209998</v>
      </c>
      <c r="N375" s="67"/>
      <c r="O375" s="181"/>
      <c r="P375" s="69">
        <v>4</v>
      </c>
      <c r="Q375" s="181"/>
      <c r="R375" s="63" t="s">
        <v>874</v>
      </c>
      <c r="S375" s="63">
        <v>30372525.497699998</v>
      </c>
      <c r="T375" s="63">
        <v>0</v>
      </c>
      <c r="U375" s="63">
        <v>116002885.69419999</v>
      </c>
      <c r="V375" s="63">
        <v>5348299.7890999997</v>
      </c>
      <c r="W375" s="63">
        <v>4391262.3356999997</v>
      </c>
      <c r="X375" s="63">
        <v>0</v>
      </c>
      <c r="Y375" s="63">
        <f t="shared" si="89"/>
        <v>4391262.3356999997</v>
      </c>
      <c r="Z375" s="63">
        <v>161702979.58970001</v>
      </c>
      <c r="AA375" s="68">
        <f t="shared" si="85"/>
        <v>317817952.90640002</v>
      </c>
    </row>
    <row r="376" spans="1:27" ht="24.9" customHeight="1">
      <c r="A376" s="179"/>
      <c r="B376" s="181"/>
      <c r="C376" s="59">
        <v>13</v>
      </c>
      <c r="D376" s="63" t="s">
        <v>875</v>
      </c>
      <c r="E376" s="63">
        <v>30573822.3543</v>
      </c>
      <c r="F376" s="63">
        <v>0</v>
      </c>
      <c r="G376" s="63">
        <v>116771706.0627</v>
      </c>
      <c r="H376" s="63">
        <v>7194075.8618000001</v>
      </c>
      <c r="I376" s="63">
        <v>4420365.8525</v>
      </c>
      <c r="J376" s="63">
        <v>4420365.8525</v>
      </c>
      <c r="K376" s="63">
        <f t="shared" si="92"/>
        <v>0</v>
      </c>
      <c r="L376" s="77">
        <v>195137605.58430001</v>
      </c>
      <c r="M376" s="68">
        <f t="shared" si="84"/>
        <v>349677209.86309999</v>
      </c>
      <c r="N376" s="67"/>
      <c r="O376" s="181"/>
      <c r="P376" s="69">
        <v>5</v>
      </c>
      <c r="Q376" s="181"/>
      <c r="R376" s="63" t="s">
        <v>876</v>
      </c>
      <c r="S376" s="63">
        <v>42599790.521700002</v>
      </c>
      <c r="T376" s="63">
        <v>0</v>
      </c>
      <c r="U376" s="63">
        <v>162702921.45680001</v>
      </c>
      <c r="V376" s="63">
        <v>7210092.4672999997</v>
      </c>
      <c r="W376" s="63">
        <v>6159081.3594000004</v>
      </c>
      <c r="X376" s="63">
        <v>0</v>
      </c>
      <c r="Y376" s="63">
        <f t="shared" si="89"/>
        <v>6159081.3594000004</v>
      </c>
      <c r="Z376" s="63">
        <v>218668140.07839999</v>
      </c>
      <c r="AA376" s="68">
        <f t="shared" si="85"/>
        <v>437340025.8836</v>
      </c>
    </row>
    <row r="377" spans="1:27" ht="24.9" customHeight="1">
      <c r="A377" s="179"/>
      <c r="B377" s="181"/>
      <c r="C377" s="59">
        <v>14</v>
      </c>
      <c r="D377" s="63" t="s">
        <v>877</v>
      </c>
      <c r="E377" s="63">
        <v>31481001.7553</v>
      </c>
      <c r="F377" s="63">
        <v>0</v>
      </c>
      <c r="G377" s="63">
        <v>120236529.17649999</v>
      </c>
      <c r="H377" s="63">
        <v>6596777.4583000001</v>
      </c>
      <c r="I377" s="63">
        <v>4551525.9280000003</v>
      </c>
      <c r="J377" s="63">
        <v>4551525.9280000003</v>
      </c>
      <c r="K377" s="63">
        <f t="shared" si="92"/>
        <v>0</v>
      </c>
      <c r="L377" s="77">
        <v>176862101.65090001</v>
      </c>
      <c r="M377" s="68">
        <f t="shared" si="84"/>
        <v>335176410.04100001</v>
      </c>
      <c r="N377" s="67"/>
      <c r="O377" s="181"/>
      <c r="P377" s="69">
        <v>6</v>
      </c>
      <c r="Q377" s="181"/>
      <c r="R377" s="63" t="s">
        <v>878</v>
      </c>
      <c r="S377" s="63">
        <v>35304223.769500002</v>
      </c>
      <c r="T377" s="63">
        <v>0</v>
      </c>
      <c r="U377" s="63">
        <v>134838699.36219999</v>
      </c>
      <c r="V377" s="63">
        <v>5580079.4286000002</v>
      </c>
      <c r="W377" s="63">
        <v>5104287.6940000001</v>
      </c>
      <c r="X377" s="63">
        <v>0</v>
      </c>
      <c r="Y377" s="63">
        <f t="shared" si="89"/>
        <v>5104287.6940000001</v>
      </c>
      <c r="Z377" s="63">
        <v>168794727.51609999</v>
      </c>
      <c r="AA377" s="68">
        <f t="shared" si="85"/>
        <v>349622017.77039999</v>
      </c>
    </row>
    <row r="378" spans="1:27" ht="24.9" customHeight="1">
      <c r="A378" s="179"/>
      <c r="B378" s="181"/>
      <c r="C378" s="59">
        <v>15</v>
      </c>
      <c r="D378" s="63" t="s">
        <v>879</v>
      </c>
      <c r="E378" s="63">
        <v>36442341.330200002</v>
      </c>
      <c r="F378" s="63">
        <v>0</v>
      </c>
      <c r="G378" s="63">
        <v>139185552.94569999</v>
      </c>
      <c r="H378" s="63">
        <v>7869713.5110999998</v>
      </c>
      <c r="I378" s="63">
        <v>5268836.8283000002</v>
      </c>
      <c r="J378" s="63">
        <v>5268836.8283000002</v>
      </c>
      <c r="K378" s="63">
        <f t="shared" si="92"/>
        <v>0</v>
      </c>
      <c r="L378" s="77">
        <v>215810050.7899</v>
      </c>
      <c r="M378" s="68">
        <f t="shared" si="84"/>
        <v>399307658.57690001</v>
      </c>
      <c r="N378" s="67"/>
      <c r="O378" s="181"/>
      <c r="P378" s="69">
        <v>7</v>
      </c>
      <c r="Q378" s="181"/>
      <c r="R378" s="63" t="s">
        <v>880</v>
      </c>
      <c r="S378" s="63">
        <v>32503545.959100001</v>
      </c>
      <c r="T378" s="63">
        <v>0</v>
      </c>
      <c r="U378" s="63">
        <v>124141969.25579999</v>
      </c>
      <c r="V378" s="63">
        <v>5270960.3770000003</v>
      </c>
      <c r="W378" s="63">
        <v>4699365.4565000003</v>
      </c>
      <c r="X378" s="63">
        <v>0</v>
      </c>
      <c r="Y378" s="63">
        <f t="shared" si="89"/>
        <v>4699365.4565000003</v>
      </c>
      <c r="Z378" s="63">
        <v>159336630.17129999</v>
      </c>
      <c r="AA378" s="68">
        <f t="shared" si="85"/>
        <v>325952471.21969998</v>
      </c>
    </row>
    <row r="379" spans="1:27" ht="24.9" customHeight="1">
      <c r="A379" s="179"/>
      <c r="B379" s="181"/>
      <c r="C379" s="59">
        <v>16</v>
      </c>
      <c r="D379" s="63" t="s">
        <v>881</v>
      </c>
      <c r="E379" s="63">
        <v>28265902.711300001</v>
      </c>
      <c r="F379" s="63">
        <v>0</v>
      </c>
      <c r="G379" s="63">
        <v>107956985.0557</v>
      </c>
      <c r="H379" s="63">
        <v>6244381.5121999998</v>
      </c>
      <c r="I379" s="63">
        <v>4086686.6329999999</v>
      </c>
      <c r="J379" s="63">
        <v>4086686.6329999999</v>
      </c>
      <c r="K379" s="63">
        <f t="shared" si="92"/>
        <v>0</v>
      </c>
      <c r="L379" s="77">
        <v>166079863.72499999</v>
      </c>
      <c r="M379" s="68">
        <f t="shared" si="84"/>
        <v>308547133.00419998</v>
      </c>
      <c r="N379" s="67"/>
      <c r="O379" s="181"/>
      <c r="P379" s="69">
        <v>8</v>
      </c>
      <c r="Q379" s="181"/>
      <c r="R379" s="63" t="s">
        <v>882</v>
      </c>
      <c r="S379" s="63">
        <v>28238914.524900001</v>
      </c>
      <c r="T379" s="63">
        <v>0</v>
      </c>
      <c r="U379" s="63">
        <v>107853908.0988</v>
      </c>
      <c r="V379" s="63">
        <v>4968987.8641999997</v>
      </c>
      <c r="W379" s="63">
        <v>4082784.6787</v>
      </c>
      <c r="X379" s="63">
        <v>0</v>
      </c>
      <c r="Y379" s="63">
        <f t="shared" si="89"/>
        <v>4082784.6787</v>
      </c>
      <c r="Z379" s="63">
        <v>150097195.05410001</v>
      </c>
      <c r="AA379" s="68">
        <f t="shared" si="85"/>
        <v>295241790.22070003</v>
      </c>
    </row>
    <row r="380" spans="1:27" ht="24.9" customHeight="1">
      <c r="A380" s="179"/>
      <c r="B380" s="181"/>
      <c r="C380" s="59">
        <v>17</v>
      </c>
      <c r="D380" s="63" t="s">
        <v>883</v>
      </c>
      <c r="E380" s="63">
        <v>39329828.282700002</v>
      </c>
      <c r="F380" s="63">
        <v>0</v>
      </c>
      <c r="G380" s="63">
        <v>150213836.3502</v>
      </c>
      <c r="H380" s="63">
        <v>8427757.0785000008</v>
      </c>
      <c r="I380" s="63">
        <v>5686309.9390000002</v>
      </c>
      <c r="J380" s="63">
        <v>5686309.9390000002</v>
      </c>
      <c r="K380" s="63">
        <f t="shared" si="92"/>
        <v>0</v>
      </c>
      <c r="L380" s="77">
        <v>232884476.82699999</v>
      </c>
      <c r="M380" s="68">
        <f t="shared" si="84"/>
        <v>430855898.53839999</v>
      </c>
      <c r="N380" s="67"/>
      <c r="O380" s="181"/>
      <c r="P380" s="69">
        <v>9</v>
      </c>
      <c r="Q380" s="181"/>
      <c r="R380" s="63" t="s">
        <v>884</v>
      </c>
      <c r="S380" s="63">
        <v>37242609.787</v>
      </c>
      <c r="T380" s="63">
        <v>0</v>
      </c>
      <c r="U380" s="63">
        <v>142242047.22130001</v>
      </c>
      <c r="V380" s="63">
        <v>6395716.5248999996</v>
      </c>
      <c r="W380" s="63">
        <v>5384539.7101999996</v>
      </c>
      <c r="X380" s="63">
        <v>0</v>
      </c>
      <c r="Y380" s="63">
        <f t="shared" si="89"/>
        <v>5384539.7101999996</v>
      </c>
      <c r="Z380" s="63">
        <v>193750727.52320001</v>
      </c>
      <c r="AA380" s="68">
        <f t="shared" si="85"/>
        <v>385015640.76660001</v>
      </c>
    </row>
    <row r="381" spans="1:27" ht="24.9" customHeight="1">
      <c r="A381" s="179"/>
      <c r="B381" s="181"/>
      <c r="C381" s="59">
        <v>18</v>
      </c>
      <c r="D381" s="63" t="s">
        <v>885</v>
      </c>
      <c r="E381" s="63">
        <v>26453797.7903</v>
      </c>
      <c r="F381" s="63">
        <v>0</v>
      </c>
      <c r="G381" s="63">
        <v>101035947.1583</v>
      </c>
      <c r="H381" s="63">
        <v>6326947.3278999999</v>
      </c>
      <c r="I381" s="63">
        <v>3824692.3484</v>
      </c>
      <c r="J381" s="63">
        <v>3824692.3484</v>
      </c>
      <c r="K381" s="63">
        <f t="shared" si="92"/>
        <v>0</v>
      </c>
      <c r="L381" s="77">
        <v>168606125.1065</v>
      </c>
      <c r="M381" s="68">
        <f t="shared" si="84"/>
        <v>302422817.38300002</v>
      </c>
      <c r="N381" s="67"/>
      <c r="O381" s="181"/>
      <c r="P381" s="69">
        <v>10</v>
      </c>
      <c r="Q381" s="181"/>
      <c r="R381" s="63" t="s">
        <v>886</v>
      </c>
      <c r="S381" s="63">
        <v>26265521.545200001</v>
      </c>
      <c r="T381" s="63">
        <v>0</v>
      </c>
      <c r="U381" s="63">
        <v>100316856.8823</v>
      </c>
      <c r="V381" s="63">
        <v>5008549.4674000004</v>
      </c>
      <c r="W381" s="63">
        <v>3797471.3528999998</v>
      </c>
      <c r="X381" s="63">
        <v>0</v>
      </c>
      <c r="Y381" s="63">
        <f t="shared" si="89"/>
        <v>3797471.3528999998</v>
      </c>
      <c r="Z381" s="63">
        <v>151307659.08750001</v>
      </c>
      <c r="AA381" s="68">
        <f t="shared" si="85"/>
        <v>286696058.33530003</v>
      </c>
    </row>
    <row r="382" spans="1:27" ht="24.9" customHeight="1">
      <c r="A382" s="179"/>
      <c r="B382" s="181"/>
      <c r="C382" s="59">
        <v>19</v>
      </c>
      <c r="D382" s="63" t="s">
        <v>887</v>
      </c>
      <c r="E382" s="63">
        <v>34905752.4432</v>
      </c>
      <c r="F382" s="63">
        <v>0</v>
      </c>
      <c r="G382" s="63">
        <v>133316803.4068</v>
      </c>
      <c r="H382" s="63">
        <v>7924545.3022999996</v>
      </c>
      <c r="I382" s="63">
        <v>5046676.6754999999</v>
      </c>
      <c r="J382" s="63">
        <v>5046676.6754999999</v>
      </c>
      <c r="K382" s="63">
        <f t="shared" si="92"/>
        <v>0</v>
      </c>
      <c r="L382" s="77">
        <v>217487735.86309999</v>
      </c>
      <c r="M382" s="68">
        <f t="shared" si="84"/>
        <v>393634837.01539999</v>
      </c>
      <c r="N382" s="67"/>
      <c r="O382" s="181"/>
      <c r="P382" s="69">
        <v>11</v>
      </c>
      <c r="Q382" s="181"/>
      <c r="R382" s="63" t="s">
        <v>888</v>
      </c>
      <c r="S382" s="63">
        <v>25158193.602499999</v>
      </c>
      <c r="T382" s="63">
        <v>0</v>
      </c>
      <c r="U382" s="63">
        <v>96087599.201000005</v>
      </c>
      <c r="V382" s="63">
        <v>4492885.2164000003</v>
      </c>
      <c r="W382" s="63">
        <v>3637373.7840999998</v>
      </c>
      <c r="X382" s="63">
        <v>0</v>
      </c>
      <c r="Y382" s="63">
        <f t="shared" si="89"/>
        <v>3637373.7840999998</v>
      </c>
      <c r="Z382" s="63">
        <v>135529910.48989999</v>
      </c>
      <c r="AA382" s="68">
        <f t="shared" si="85"/>
        <v>264905962.29390001</v>
      </c>
    </row>
    <row r="383" spans="1:27" ht="24.9" customHeight="1">
      <c r="A383" s="179"/>
      <c r="B383" s="181"/>
      <c r="C383" s="59">
        <v>20</v>
      </c>
      <c r="D383" s="63" t="s">
        <v>889</v>
      </c>
      <c r="E383" s="63">
        <v>29265927.5955</v>
      </c>
      <c r="F383" s="63">
        <v>0</v>
      </c>
      <c r="G383" s="63">
        <v>111776416.2833</v>
      </c>
      <c r="H383" s="63">
        <v>6361873.3382999999</v>
      </c>
      <c r="I383" s="63">
        <v>4231270.3163999999</v>
      </c>
      <c r="J383" s="63">
        <v>4231270.3163999999</v>
      </c>
      <c r="K383" s="63">
        <f t="shared" si="92"/>
        <v>0</v>
      </c>
      <c r="L383" s="77">
        <v>169674754.18130001</v>
      </c>
      <c r="M383" s="68">
        <f t="shared" si="84"/>
        <v>317078971.39840001</v>
      </c>
      <c r="N383" s="67"/>
      <c r="O383" s="181"/>
      <c r="P383" s="69">
        <v>12</v>
      </c>
      <c r="Q383" s="181"/>
      <c r="R383" s="63" t="s">
        <v>890</v>
      </c>
      <c r="S383" s="63">
        <v>26973430.899500001</v>
      </c>
      <c r="T383" s="63">
        <v>0</v>
      </c>
      <c r="U383" s="63">
        <v>103020600.6956</v>
      </c>
      <c r="V383" s="63">
        <v>4790756.1383999996</v>
      </c>
      <c r="W383" s="63">
        <v>3899820.9479</v>
      </c>
      <c r="X383" s="63">
        <v>0</v>
      </c>
      <c r="Y383" s="63">
        <f t="shared" si="89"/>
        <v>3899820.9479</v>
      </c>
      <c r="Z383" s="63">
        <v>144643849.4795</v>
      </c>
      <c r="AA383" s="68">
        <f t="shared" si="85"/>
        <v>283328458.1609</v>
      </c>
    </row>
    <row r="384" spans="1:27" ht="24.9" customHeight="1">
      <c r="A384" s="179"/>
      <c r="B384" s="181"/>
      <c r="C384" s="59">
        <v>21</v>
      </c>
      <c r="D384" s="63" t="s">
        <v>891</v>
      </c>
      <c r="E384" s="63">
        <v>37303381.559100002</v>
      </c>
      <c r="F384" s="63">
        <v>0</v>
      </c>
      <c r="G384" s="63">
        <v>142474155.04960001</v>
      </c>
      <c r="H384" s="63">
        <v>7997249.1216000002</v>
      </c>
      <c r="I384" s="63">
        <v>5393326.0982999997</v>
      </c>
      <c r="J384" s="63">
        <v>5393326.0982999997</v>
      </c>
      <c r="K384" s="63">
        <f t="shared" si="92"/>
        <v>0</v>
      </c>
      <c r="L384" s="77">
        <v>219712250.32300001</v>
      </c>
      <c r="M384" s="68">
        <f t="shared" si="84"/>
        <v>407487036.05330002</v>
      </c>
      <c r="N384" s="67"/>
      <c r="O384" s="181"/>
      <c r="P384" s="69">
        <v>13</v>
      </c>
      <c r="Q384" s="181"/>
      <c r="R384" s="63" t="s">
        <v>892</v>
      </c>
      <c r="S384" s="63">
        <v>29336796.3358</v>
      </c>
      <c r="T384" s="63">
        <v>0</v>
      </c>
      <c r="U384" s="63">
        <v>112047087.8274</v>
      </c>
      <c r="V384" s="63">
        <v>5504376.1080999998</v>
      </c>
      <c r="W384" s="63">
        <v>4241516.5248999996</v>
      </c>
      <c r="X384" s="63">
        <v>0</v>
      </c>
      <c r="Y384" s="63">
        <f t="shared" si="89"/>
        <v>4241516.5248999996</v>
      </c>
      <c r="Z384" s="63">
        <v>166478437.49489999</v>
      </c>
      <c r="AA384" s="68">
        <f t="shared" si="85"/>
        <v>317608214.29110003</v>
      </c>
    </row>
    <row r="385" spans="1:27" ht="24.9" customHeight="1">
      <c r="A385" s="179"/>
      <c r="B385" s="181"/>
      <c r="C385" s="59">
        <v>22</v>
      </c>
      <c r="D385" s="63" t="s">
        <v>893</v>
      </c>
      <c r="E385" s="63">
        <v>41734963.391999997</v>
      </c>
      <c r="F385" s="63">
        <v>0</v>
      </c>
      <c r="G385" s="63">
        <v>159399855.90549999</v>
      </c>
      <c r="H385" s="63">
        <v>8259705.4780999999</v>
      </c>
      <c r="I385" s="63">
        <v>6034044.5789999999</v>
      </c>
      <c r="J385" s="63">
        <v>6034044.5789999999</v>
      </c>
      <c r="K385" s="63">
        <f t="shared" si="92"/>
        <v>0</v>
      </c>
      <c r="L385" s="77">
        <v>227742611.9456</v>
      </c>
      <c r="M385" s="68">
        <f t="shared" si="84"/>
        <v>437137136.72119999</v>
      </c>
      <c r="N385" s="67"/>
      <c r="O385" s="181"/>
      <c r="P385" s="69">
        <v>14</v>
      </c>
      <c r="Q385" s="181"/>
      <c r="R385" s="63" t="s">
        <v>894</v>
      </c>
      <c r="S385" s="63">
        <v>32281807.053399999</v>
      </c>
      <c r="T385" s="63">
        <v>0</v>
      </c>
      <c r="U385" s="63">
        <v>123295073.8293</v>
      </c>
      <c r="V385" s="63">
        <v>6132044.4614000004</v>
      </c>
      <c r="W385" s="63">
        <v>4667306.4265000001</v>
      </c>
      <c r="X385" s="63">
        <v>0</v>
      </c>
      <c r="Y385" s="63">
        <f t="shared" si="89"/>
        <v>4667306.4265000001</v>
      </c>
      <c r="Z385" s="63">
        <v>185683168.98750001</v>
      </c>
      <c r="AA385" s="68">
        <f t="shared" si="85"/>
        <v>352059400.75809997</v>
      </c>
    </row>
    <row r="386" spans="1:27" ht="24.9" customHeight="1">
      <c r="A386" s="179"/>
      <c r="B386" s="182"/>
      <c r="C386" s="59">
        <v>23</v>
      </c>
      <c r="D386" s="63" t="s">
        <v>895</v>
      </c>
      <c r="E386" s="63">
        <v>42615003.420299999</v>
      </c>
      <c r="F386" s="63">
        <v>0</v>
      </c>
      <c r="G386" s="63">
        <v>162761024.63060001</v>
      </c>
      <c r="H386" s="63">
        <v>9303031.9849999994</v>
      </c>
      <c r="I386" s="63">
        <v>6161280.8415000001</v>
      </c>
      <c r="J386" s="63">
        <v>6161280.8415000001</v>
      </c>
      <c r="K386" s="63">
        <f t="shared" si="92"/>
        <v>0</v>
      </c>
      <c r="L386" s="77">
        <v>259665211.38640001</v>
      </c>
      <c r="M386" s="68">
        <f t="shared" si="84"/>
        <v>474344271.42229998</v>
      </c>
      <c r="N386" s="67"/>
      <c r="O386" s="181"/>
      <c r="P386" s="69">
        <v>15</v>
      </c>
      <c r="Q386" s="181"/>
      <c r="R386" s="63" t="s">
        <v>896</v>
      </c>
      <c r="S386" s="63">
        <v>29941053.172499999</v>
      </c>
      <c r="T386" s="63">
        <v>0</v>
      </c>
      <c r="U386" s="63">
        <v>114354947.8293</v>
      </c>
      <c r="V386" s="63">
        <v>4670105.7467</v>
      </c>
      <c r="W386" s="63">
        <v>4328880.0301000001</v>
      </c>
      <c r="X386" s="63">
        <v>0</v>
      </c>
      <c r="Y386" s="63">
        <f t="shared" si="89"/>
        <v>4328880.0301000001</v>
      </c>
      <c r="Z386" s="63">
        <v>140952316.57600001</v>
      </c>
      <c r="AA386" s="68">
        <f t="shared" si="85"/>
        <v>294247303.35460001</v>
      </c>
    </row>
    <row r="387" spans="1:27" ht="24.9" customHeight="1">
      <c r="A387" s="59"/>
      <c r="B387" s="172" t="s">
        <v>897</v>
      </c>
      <c r="C387" s="173"/>
      <c r="D387" s="64"/>
      <c r="E387" s="64">
        <f>SUM(E364:E386)</f>
        <v>831445615.38569999</v>
      </c>
      <c r="F387" s="64">
        <f t="shared" ref="F387:M387" si="96">SUM(F364:F386)</f>
        <v>0</v>
      </c>
      <c r="G387" s="64">
        <f t="shared" si="96"/>
        <v>3175570325.5535002</v>
      </c>
      <c r="H387" s="64">
        <f t="shared" si="96"/>
        <v>176226102.8928</v>
      </c>
      <c r="I387" s="64">
        <f t="shared" si="96"/>
        <v>120210478.22840001</v>
      </c>
      <c r="J387" s="64">
        <f t="shared" si="96"/>
        <v>120210478.22840001</v>
      </c>
      <c r="K387" s="64">
        <f t="shared" si="96"/>
        <v>0</v>
      </c>
      <c r="L387" s="64">
        <f t="shared" si="96"/>
        <v>4817460161.9976997</v>
      </c>
      <c r="M387" s="64">
        <f t="shared" si="96"/>
        <v>9000702205.8297005</v>
      </c>
      <c r="N387" s="85"/>
      <c r="O387" s="181"/>
      <c r="P387" s="69">
        <v>16</v>
      </c>
      <c r="Q387" s="181"/>
      <c r="R387" s="63" t="s">
        <v>898</v>
      </c>
      <c r="S387" s="63">
        <v>31203709.098099999</v>
      </c>
      <c r="T387" s="63">
        <v>0</v>
      </c>
      <c r="U387" s="63">
        <v>119177455.29629999</v>
      </c>
      <c r="V387" s="63">
        <v>5222479.8024000004</v>
      </c>
      <c r="W387" s="63">
        <v>4511434.9318000004</v>
      </c>
      <c r="X387" s="63">
        <v>0</v>
      </c>
      <c r="Y387" s="63">
        <f t="shared" si="89"/>
        <v>4511434.9318000004</v>
      </c>
      <c r="Z387" s="63">
        <v>157853272.89660001</v>
      </c>
      <c r="AA387" s="68">
        <f t="shared" si="85"/>
        <v>317968352.02520001</v>
      </c>
    </row>
    <row r="388" spans="1:27" ht="24.9" customHeight="1">
      <c r="A388" s="179">
        <v>19</v>
      </c>
      <c r="B388" s="180" t="s">
        <v>108</v>
      </c>
      <c r="C388" s="59">
        <v>1</v>
      </c>
      <c r="D388" s="63" t="s">
        <v>899</v>
      </c>
      <c r="E388" s="63">
        <v>27346905.135699999</v>
      </c>
      <c r="F388" s="63">
        <v>0</v>
      </c>
      <c r="G388" s="63">
        <v>104447024.36049999</v>
      </c>
      <c r="H388" s="63">
        <v>6258353.4069999997</v>
      </c>
      <c r="I388" s="63">
        <v>3953817.8848999999</v>
      </c>
      <c r="J388" s="63">
        <v>0</v>
      </c>
      <c r="K388" s="63">
        <f t="shared" si="92"/>
        <v>3953817.8848999999</v>
      </c>
      <c r="L388" s="77">
        <v>179449436.40880001</v>
      </c>
      <c r="M388" s="68">
        <f t="shared" si="84"/>
        <v>321455537.19690001</v>
      </c>
      <c r="N388" s="67"/>
      <c r="O388" s="182"/>
      <c r="P388" s="69">
        <v>17</v>
      </c>
      <c r="Q388" s="182"/>
      <c r="R388" s="63" t="s">
        <v>900</v>
      </c>
      <c r="S388" s="63">
        <v>31129558.169</v>
      </c>
      <c r="T388" s="63">
        <v>0</v>
      </c>
      <c r="U388" s="63">
        <v>118894247.9698</v>
      </c>
      <c r="V388" s="63">
        <v>5055064.4598000003</v>
      </c>
      <c r="W388" s="63">
        <v>4500714.1842</v>
      </c>
      <c r="X388" s="63">
        <v>0</v>
      </c>
      <c r="Y388" s="63">
        <f t="shared" si="89"/>
        <v>4500714.1842</v>
      </c>
      <c r="Z388" s="63">
        <v>152730875.55860001</v>
      </c>
      <c r="AA388" s="68">
        <f t="shared" si="85"/>
        <v>312310460.34140003</v>
      </c>
    </row>
    <row r="389" spans="1:27" ht="24.9" customHeight="1">
      <c r="A389" s="179"/>
      <c r="B389" s="181"/>
      <c r="C389" s="59">
        <v>2</v>
      </c>
      <c r="D389" s="63" t="s">
        <v>901</v>
      </c>
      <c r="E389" s="63">
        <v>28010417.759</v>
      </c>
      <c r="F389" s="63">
        <v>0</v>
      </c>
      <c r="G389" s="63">
        <v>106981202.1328</v>
      </c>
      <c r="H389" s="63">
        <v>6440323.1475</v>
      </c>
      <c r="I389" s="63">
        <v>4049748.5967999999</v>
      </c>
      <c r="J389" s="63">
        <v>0</v>
      </c>
      <c r="K389" s="63">
        <f t="shared" ref="K389:K412" si="97">I389-J389</f>
        <v>4049748.5967999999</v>
      </c>
      <c r="L389" s="77">
        <v>185017153.80050001</v>
      </c>
      <c r="M389" s="68">
        <f t="shared" si="84"/>
        <v>330498845.43660003</v>
      </c>
      <c r="N389" s="67"/>
      <c r="O389" s="59"/>
      <c r="P389" s="173" t="s">
        <v>902</v>
      </c>
      <c r="Q389" s="174"/>
      <c r="R389" s="64"/>
      <c r="S389" s="64">
        <f t="shared" ref="S389:W389" si="98">SUM(S372:S388)</f>
        <v>527355379.55250001</v>
      </c>
      <c r="T389" s="64">
        <f t="shared" si="98"/>
        <v>0</v>
      </c>
      <c r="U389" s="64">
        <f t="shared" si="98"/>
        <v>2014147484.0186999</v>
      </c>
      <c r="V389" s="64">
        <f t="shared" si="98"/>
        <v>90857197.948599994</v>
      </c>
      <c r="W389" s="64">
        <f t="shared" si="98"/>
        <v>76245085.907399997</v>
      </c>
      <c r="X389" s="64">
        <f t="shared" ref="X389" si="99">SUM(X372:X388)</f>
        <v>0</v>
      </c>
      <c r="Y389" s="64">
        <f t="shared" si="89"/>
        <v>76245085.907399997</v>
      </c>
      <c r="Z389" s="64">
        <f>SUM(Z372:Z388)</f>
        <v>2746995555.4587002</v>
      </c>
      <c r="AA389" s="64">
        <f>SUM(AA372:AA388)</f>
        <v>5455600702.8858995</v>
      </c>
    </row>
    <row r="390" spans="1:27" ht="24.9" customHeight="1">
      <c r="A390" s="179"/>
      <c r="B390" s="181"/>
      <c r="C390" s="59">
        <v>3</v>
      </c>
      <c r="D390" s="63" t="s">
        <v>903</v>
      </c>
      <c r="E390" s="63">
        <v>25539982.509399999</v>
      </c>
      <c r="F390" s="63">
        <v>0</v>
      </c>
      <c r="G390" s="63">
        <v>97545779.388699993</v>
      </c>
      <c r="H390" s="63">
        <v>6130079.2829</v>
      </c>
      <c r="I390" s="63">
        <v>3692572.8569999998</v>
      </c>
      <c r="J390" s="63">
        <v>0</v>
      </c>
      <c r="K390" s="63">
        <f t="shared" si="97"/>
        <v>3692572.8569999998</v>
      </c>
      <c r="L390" s="77">
        <v>175524640.62009999</v>
      </c>
      <c r="M390" s="68">
        <f t="shared" si="84"/>
        <v>308433054.65810001</v>
      </c>
      <c r="N390" s="67"/>
      <c r="O390" s="180">
        <v>36</v>
      </c>
      <c r="P390" s="69">
        <v>1</v>
      </c>
      <c r="Q390" s="180" t="s">
        <v>125</v>
      </c>
      <c r="R390" s="63" t="s">
        <v>904</v>
      </c>
      <c r="S390" s="63">
        <v>29301332.3585</v>
      </c>
      <c r="T390" s="63">
        <v>0</v>
      </c>
      <c r="U390" s="63">
        <v>111911638.97570001</v>
      </c>
      <c r="V390" s="63">
        <v>5419827.8591999998</v>
      </c>
      <c r="W390" s="63">
        <v>4236389.1401000004</v>
      </c>
      <c r="X390" s="63">
        <v>0</v>
      </c>
      <c r="Y390" s="63">
        <f t="shared" si="89"/>
        <v>4236389.1401000004</v>
      </c>
      <c r="Z390" s="63">
        <v>160375774.11149999</v>
      </c>
      <c r="AA390" s="68">
        <f t="shared" si="85"/>
        <v>311244962.44499999</v>
      </c>
    </row>
    <row r="391" spans="1:27" ht="24.9" customHeight="1">
      <c r="A391" s="179"/>
      <c r="B391" s="181"/>
      <c r="C391" s="59">
        <v>4</v>
      </c>
      <c r="D391" s="63" t="s">
        <v>905</v>
      </c>
      <c r="E391" s="63">
        <v>27707350.1391</v>
      </c>
      <c r="F391" s="63">
        <v>0</v>
      </c>
      <c r="G391" s="63">
        <v>105823685.0053</v>
      </c>
      <c r="H391" s="63">
        <v>6425621.0467999997</v>
      </c>
      <c r="I391" s="63">
        <v>4005931.0543999998</v>
      </c>
      <c r="J391" s="63">
        <v>0</v>
      </c>
      <c r="K391" s="63">
        <f t="shared" si="97"/>
        <v>4005931.0543999998</v>
      </c>
      <c r="L391" s="77">
        <v>184567314.49579999</v>
      </c>
      <c r="M391" s="68">
        <f t="shared" si="84"/>
        <v>328529901.7414</v>
      </c>
      <c r="N391" s="67"/>
      <c r="O391" s="181"/>
      <c r="P391" s="69">
        <v>2</v>
      </c>
      <c r="Q391" s="181"/>
      <c r="R391" s="63" t="s">
        <v>906</v>
      </c>
      <c r="S391" s="63">
        <v>28371013.108899999</v>
      </c>
      <c r="T391" s="63">
        <v>0</v>
      </c>
      <c r="U391" s="63">
        <v>108358437.0011</v>
      </c>
      <c r="V391" s="63">
        <v>5926845.8207</v>
      </c>
      <c r="W391" s="63">
        <v>4101883.5033</v>
      </c>
      <c r="X391" s="63">
        <v>0</v>
      </c>
      <c r="Y391" s="63">
        <f t="shared" si="89"/>
        <v>4101883.5033</v>
      </c>
      <c r="Z391" s="63">
        <v>175888972.70070001</v>
      </c>
      <c r="AA391" s="68">
        <f t="shared" si="85"/>
        <v>322647152.1347</v>
      </c>
    </row>
    <row r="392" spans="1:27" ht="24.9" customHeight="1">
      <c r="A392" s="179"/>
      <c r="B392" s="181"/>
      <c r="C392" s="59">
        <v>5</v>
      </c>
      <c r="D392" s="63" t="s">
        <v>907</v>
      </c>
      <c r="E392" s="63">
        <v>33582220.471100003</v>
      </c>
      <c r="F392" s="63">
        <v>0</v>
      </c>
      <c r="G392" s="63">
        <v>128261789.8522</v>
      </c>
      <c r="H392" s="63">
        <v>7428181.6053999998</v>
      </c>
      <c r="I392" s="63">
        <v>4855320.3097000001</v>
      </c>
      <c r="J392" s="63">
        <v>0</v>
      </c>
      <c r="K392" s="63">
        <f t="shared" si="97"/>
        <v>4855320.3097000001</v>
      </c>
      <c r="L392" s="77">
        <v>215242600.62470001</v>
      </c>
      <c r="M392" s="68">
        <f t="shared" ref="M392:M413" si="100">E392+F392+G392+H392+K392+L392</f>
        <v>389370112.86309999</v>
      </c>
      <c r="N392" s="67"/>
      <c r="O392" s="181"/>
      <c r="P392" s="69">
        <v>3</v>
      </c>
      <c r="Q392" s="181"/>
      <c r="R392" s="63" t="s">
        <v>908</v>
      </c>
      <c r="S392" s="63">
        <v>33482442.567699999</v>
      </c>
      <c r="T392" s="63">
        <v>0</v>
      </c>
      <c r="U392" s="63">
        <v>127880704.49510001</v>
      </c>
      <c r="V392" s="63">
        <v>6207799.1014999999</v>
      </c>
      <c r="W392" s="63">
        <v>4840894.4118999997</v>
      </c>
      <c r="X392" s="63">
        <v>0</v>
      </c>
      <c r="Y392" s="63">
        <f t="shared" si="89"/>
        <v>4840894.4118999997</v>
      </c>
      <c r="Z392" s="63">
        <v>184485283.61860001</v>
      </c>
      <c r="AA392" s="68">
        <f t="shared" ref="AA392:AA412" si="101">S392+T392+U392+V392+Y392+Z392</f>
        <v>356897124.19480002</v>
      </c>
    </row>
    <row r="393" spans="1:27" ht="24.9" customHeight="1">
      <c r="A393" s="179"/>
      <c r="B393" s="181"/>
      <c r="C393" s="59">
        <v>6</v>
      </c>
      <c r="D393" s="63" t="s">
        <v>909</v>
      </c>
      <c r="E393" s="63">
        <v>26755120.2465</v>
      </c>
      <c r="F393" s="63">
        <v>0</v>
      </c>
      <c r="G393" s="63">
        <v>102186798.9188</v>
      </c>
      <c r="H393" s="63">
        <v>6221473.1760999998</v>
      </c>
      <c r="I393" s="63">
        <v>3868257.5750000002</v>
      </c>
      <c r="J393" s="63">
        <v>0</v>
      </c>
      <c r="K393" s="63">
        <f t="shared" si="97"/>
        <v>3868257.5750000002</v>
      </c>
      <c r="L393" s="77">
        <v>178321014.1652</v>
      </c>
      <c r="M393" s="68">
        <f t="shared" si="100"/>
        <v>317352664.08160001</v>
      </c>
      <c r="N393" s="67"/>
      <c r="O393" s="181"/>
      <c r="P393" s="69">
        <v>4</v>
      </c>
      <c r="Q393" s="181"/>
      <c r="R393" s="63" t="s">
        <v>910</v>
      </c>
      <c r="S393" s="63">
        <v>36954848.594899997</v>
      </c>
      <c r="T393" s="63">
        <v>0</v>
      </c>
      <c r="U393" s="63">
        <v>141142990.48719999</v>
      </c>
      <c r="V393" s="63">
        <v>6733666.2012999998</v>
      </c>
      <c r="W393" s="63">
        <v>5342935.1723999996</v>
      </c>
      <c r="X393" s="63">
        <v>0</v>
      </c>
      <c r="Y393" s="63">
        <f t="shared" si="89"/>
        <v>5342935.1723999996</v>
      </c>
      <c r="Z393" s="63">
        <v>200575208.17879999</v>
      </c>
      <c r="AA393" s="68">
        <f t="shared" si="101"/>
        <v>390749648.63459998</v>
      </c>
    </row>
    <row r="394" spans="1:27" ht="24.9" customHeight="1">
      <c r="A394" s="179"/>
      <c r="B394" s="181"/>
      <c r="C394" s="59">
        <v>7</v>
      </c>
      <c r="D394" s="63" t="s">
        <v>911</v>
      </c>
      <c r="E394" s="63">
        <v>43185674.218999997</v>
      </c>
      <c r="F394" s="63">
        <v>0</v>
      </c>
      <c r="G394" s="63">
        <v>164940608.2626</v>
      </c>
      <c r="H394" s="63">
        <v>9037891.2020999994</v>
      </c>
      <c r="I394" s="63">
        <v>6243788.4744999995</v>
      </c>
      <c r="J394" s="63">
        <v>0</v>
      </c>
      <c r="K394" s="63">
        <f t="shared" si="97"/>
        <v>6243788.4744999995</v>
      </c>
      <c r="L394" s="77">
        <v>264494789.97400001</v>
      </c>
      <c r="M394" s="68">
        <f t="shared" si="100"/>
        <v>487902752.1322</v>
      </c>
      <c r="N394" s="67"/>
      <c r="O394" s="181"/>
      <c r="P394" s="69">
        <v>5</v>
      </c>
      <c r="Q394" s="181"/>
      <c r="R394" s="63" t="s">
        <v>912</v>
      </c>
      <c r="S394" s="63">
        <v>32165257.359499998</v>
      </c>
      <c r="T394" s="63">
        <v>0</v>
      </c>
      <c r="U394" s="63">
        <v>122849931.36589999</v>
      </c>
      <c r="V394" s="63">
        <v>6127198.8679999998</v>
      </c>
      <c r="W394" s="63">
        <v>4650455.6617999999</v>
      </c>
      <c r="X394" s="63">
        <v>0</v>
      </c>
      <c r="Y394" s="63">
        <f t="shared" si="89"/>
        <v>4650455.6617999999</v>
      </c>
      <c r="Z394" s="63">
        <v>182019163.0406</v>
      </c>
      <c r="AA394" s="68">
        <f t="shared" si="101"/>
        <v>347812006.29579997</v>
      </c>
    </row>
    <row r="395" spans="1:27" ht="24.9" customHeight="1">
      <c r="A395" s="179"/>
      <c r="B395" s="181"/>
      <c r="C395" s="59">
        <v>8</v>
      </c>
      <c r="D395" s="63" t="s">
        <v>913</v>
      </c>
      <c r="E395" s="63">
        <v>29423081.603100002</v>
      </c>
      <c r="F395" s="63">
        <v>0</v>
      </c>
      <c r="G395" s="63">
        <v>112376640.2709</v>
      </c>
      <c r="H395" s="63">
        <v>6642732.6710000001</v>
      </c>
      <c r="I395" s="63">
        <v>4253991.6562000001</v>
      </c>
      <c r="J395" s="63">
        <v>0</v>
      </c>
      <c r="K395" s="63">
        <f t="shared" si="97"/>
        <v>4253991.6562000001</v>
      </c>
      <c r="L395" s="77">
        <v>191210266.02160001</v>
      </c>
      <c r="M395" s="68">
        <f t="shared" si="100"/>
        <v>343906712.22280002</v>
      </c>
      <c r="N395" s="67"/>
      <c r="O395" s="181"/>
      <c r="P395" s="69">
        <v>6</v>
      </c>
      <c r="Q395" s="181"/>
      <c r="R395" s="63" t="s">
        <v>914</v>
      </c>
      <c r="S395" s="63">
        <v>44663313.117399998</v>
      </c>
      <c r="T395" s="63">
        <v>0</v>
      </c>
      <c r="U395" s="63">
        <v>170584207.97690001</v>
      </c>
      <c r="V395" s="63">
        <v>8156668.2089999998</v>
      </c>
      <c r="W395" s="63">
        <v>6457425.6327999998</v>
      </c>
      <c r="X395" s="63">
        <v>0</v>
      </c>
      <c r="Y395" s="63">
        <f t="shared" si="89"/>
        <v>6457425.6327999998</v>
      </c>
      <c r="Z395" s="63">
        <v>244114716.46560001</v>
      </c>
      <c r="AA395" s="68">
        <f t="shared" si="101"/>
        <v>473976331.40170002</v>
      </c>
    </row>
    <row r="396" spans="1:27" ht="24.9" customHeight="1">
      <c r="A396" s="179"/>
      <c r="B396" s="181"/>
      <c r="C396" s="59">
        <v>9</v>
      </c>
      <c r="D396" s="63" t="s">
        <v>915</v>
      </c>
      <c r="E396" s="63">
        <v>31628670.5995</v>
      </c>
      <c r="F396" s="63">
        <v>0</v>
      </c>
      <c r="G396" s="63">
        <v>120800526.1365</v>
      </c>
      <c r="H396" s="63">
        <v>6840665.6661</v>
      </c>
      <c r="I396" s="63">
        <v>4572875.9020999996</v>
      </c>
      <c r="J396" s="63">
        <v>0</v>
      </c>
      <c r="K396" s="63">
        <f t="shared" si="97"/>
        <v>4572875.9020999996</v>
      </c>
      <c r="L396" s="77">
        <v>197266410.16999999</v>
      </c>
      <c r="M396" s="68">
        <f t="shared" si="100"/>
        <v>361109148.47420001</v>
      </c>
      <c r="N396" s="67"/>
      <c r="O396" s="181"/>
      <c r="P396" s="69">
        <v>7</v>
      </c>
      <c r="Q396" s="181"/>
      <c r="R396" s="63" t="s">
        <v>916</v>
      </c>
      <c r="S396" s="63">
        <v>33919848.633699998</v>
      </c>
      <c r="T396" s="63">
        <v>0</v>
      </c>
      <c r="U396" s="63">
        <v>129551305.31110001</v>
      </c>
      <c r="V396" s="63">
        <v>7000099.1693000002</v>
      </c>
      <c r="W396" s="63">
        <v>4904134.6183000002</v>
      </c>
      <c r="X396" s="63">
        <v>0</v>
      </c>
      <c r="Y396" s="63">
        <f t="shared" si="89"/>
        <v>4904134.6183000002</v>
      </c>
      <c r="Z396" s="63">
        <v>208727241.9472</v>
      </c>
      <c r="AA396" s="68">
        <f t="shared" si="101"/>
        <v>384102629.6796</v>
      </c>
    </row>
    <row r="397" spans="1:27" ht="24.9" customHeight="1">
      <c r="A397" s="179"/>
      <c r="B397" s="181"/>
      <c r="C397" s="59">
        <v>10</v>
      </c>
      <c r="D397" s="63" t="s">
        <v>917</v>
      </c>
      <c r="E397" s="63">
        <v>31850188.8475</v>
      </c>
      <c r="F397" s="63">
        <v>0</v>
      </c>
      <c r="G397" s="63">
        <v>121646578.7967</v>
      </c>
      <c r="H397" s="63">
        <v>7096145.9100000001</v>
      </c>
      <c r="I397" s="63">
        <v>4604903.0292999996</v>
      </c>
      <c r="J397" s="63">
        <v>0</v>
      </c>
      <c r="K397" s="63">
        <f t="shared" si="97"/>
        <v>4604903.0292999996</v>
      </c>
      <c r="L397" s="77">
        <v>205083324.08539999</v>
      </c>
      <c r="M397" s="68">
        <f t="shared" si="100"/>
        <v>370281140.66890001</v>
      </c>
      <c r="N397" s="67"/>
      <c r="O397" s="181"/>
      <c r="P397" s="69">
        <v>8</v>
      </c>
      <c r="Q397" s="181"/>
      <c r="R397" s="63" t="s">
        <v>830</v>
      </c>
      <c r="S397" s="63">
        <v>30774538.411499999</v>
      </c>
      <c r="T397" s="63">
        <v>0</v>
      </c>
      <c r="U397" s="63">
        <v>117538308.16320001</v>
      </c>
      <c r="V397" s="63">
        <v>5832702.3848000001</v>
      </c>
      <c r="W397" s="63">
        <v>4449385.3971999995</v>
      </c>
      <c r="X397" s="63">
        <v>0</v>
      </c>
      <c r="Y397" s="63">
        <f t="shared" si="89"/>
        <v>4449385.3971999995</v>
      </c>
      <c r="Z397" s="63">
        <v>173008471.55759999</v>
      </c>
      <c r="AA397" s="68">
        <f t="shared" si="101"/>
        <v>331603405.91430002</v>
      </c>
    </row>
    <row r="398" spans="1:27" ht="24.9" customHeight="1">
      <c r="A398" s="179"/>
      <c r="B398" s="181"/>
      <c r="C398" s="59">
        <v>11</v>
      </c>
      <c r="D398" s="63" t="s">
        <v>918</v>
      </c>
      <c r="E398" s="63">
        <v>29520723.186000001</v>
      </c>
      <c r="F398" s="63">
        <v>0</v>
      </c>
      <c r="G398" s="63">
        <v>112749566.3018</v>
      </c>
      <c r="H398" s="63">
        <v>5997533.142</v>
      </c>
      <c r="I398" s="63">
        <v>4268108.6847000001</v>
      </c>
      <c r="J398" s="63">
        <v>0</v>
      </c>
      <c r="K398" s="63">
        <f t="shared" si="97"/>
        <v>4268108.6847000001</v>
      </c>
      <c r="L398" s="77">
        <v>171469134.18329999</v>
      </c>
      <c r="M398" s="68">
        <f t="shared" si="100"/>
        <v>324005065.49779999</v>
      </c>
      <c r="N398" s="67"/>
      <c r="O398" s="181"/>
      <c r="P398" s="69">
        <v>9</v>
      </c>
      <c r="Q398" s="181"/>
      <c r="R398" s="63" t="s">
        <v>919</v>
      </c>
      <c r="S398" s="63">
        <v>33268146.295699999</v>
      </c>
      <c r="T398" s="63">
        <v>0</v>
      </c>
      <c r="U398" s="63">
        <v>127062234.9892</v>
      </c>
      <c r="V398" s="63">
        <v>6198925.5769999996</v>
      </c>
      <c r="W398" s="63">
        <v>4809911.4386</v>
      </c>
      <c r="X398" s="63">
        <v>0</v>
      </c>
      <c r="Y398" s="63">
        <f t="shared" si="89"/>
        <v>4809911.4386</v>
      </c>
      <c r="Z398" s="63">
        <v>184213780.9161</v>
      </c>
      <c r="AA398" s="68">
        <f t="shared" si="101"/>
        <v>355552999.2166</v>
      </c>
    </row>
    <row r="399" spans="1:27" ht="24.9" customHeight="1">
      <c r="A399" s="179"/>
      <c r="B399" s="181"/>
      <c r="C399" s="59">
        <v>12</v>
      </c>
      <c r="D399" s="63" t="s">
        <v>920</v>
      </c>
      <c r="E399" s="63">
        <v>28920977.542399999</v>
      </c>
      <c r="F399" s="63">
        <v>0</v>
      </c>
      <c r="G399" s="63">
        <v>110458936.0631</v>
      </c>
      <c r="H399" s="63">
        <v>6538886.3031000001</v>
      </c>
      <c r="I399" s="63">
        <v>4181397.4081999999</v>
      </c>
      <c r="J399" s="63">
        <v>0</v>
      </c>
      <c r="K399" s="63">
        <f t="shared" si="97"/>
        <v>4181397.4081999999</v>
      </c>
      <c r="L399" s="77">
        <v>188032884.84279999</v>
      </c>
      <c r="M399" s="68">
        <f t="shared" si="100"/>
        <v>338133082.15960002</v>
      </c>
      <c r="N399" s="67"/>
      <c r="O399" s="181"/>
      <c r="P399" s="69">
        <v>10</v>
      </c>
      <c r="Q399" s="181"/>
      <c r="R399" s="63" t="s">
        <v>921</v>
      </c>
      <c r="S399" s="63">
        <v>43911239.985600002</v>
      </c>
      <c r="T399" s="63">
        <v>0</v>
      </c>
      <c r="U399" s="63">
        <v>167711787.85030001</v>
      </c>
      <c r="V399" s="63">
        <v>7119772.4508999996</v>
      </c>
      <c r="W399" s="63">
        <v>6348690.8350999998</v>
      </c>
      <c r="X399" s="63">
        <v>0</v>
      </c>
      <c r="Y399" s="63">
        <f t="shared" si="89"/>
        <v>6348690.8350999998</v>
      </c>
      <c r="Z399" s="63">
        <v>212388878.26629999</v>
      </c>
      <c r="AA399" s="68">
        <f t="shared" si="101"/>
        <v>437480369.38819999</v>
      </c>
    </row>
    <row r="400" spans="1:27" ht="24.9" customHeight="1">
      <c r="A400" s="179"/>
      <c r="B400" s="181"/>
      <c r="C400" s="59">
        <v>13</v>
      </c>
      <c r="D400" s="63" t="s">
        <v>922</v>
      </c>
      <c r="E400" s="63">
        <v>30218332.588399999</v>
      </c>
      <c r="F400" s="63">
        <v>-1E-4</v>
      </c>
      <c r="G400" s="63">
        <v>115413971.1358</v>
      </c>
      <c r="H400" s="63">
        <v>6677806.3841000004</v>
      </c>
      <c r="I400" s="63">
        <v>4368969.1117000002</v>
      </c>
      <c r="J400" s="63">
        <v>0</v>
      </c>
      <c r="K400" s="63">
        <f t="shared" si="97"/>
        <v>4368969.1117000002</v>
      </c>
      <c r="L400" s="77">
        <v>192283414.3475</v>
      </c>
      <c r="M400" s="68">
        <f t="shared" si="100"/>
        <v>348962493.56739998</v>
      </c>
      <c r="N400" s="67"/>
      <c r="O400" s="181"/>
      <c r="P400" s="69">
        <v>11</v>
      </c>
      <c r="Q400" s="181"/>
      <c r="R400" s="63" t="s">
        <v>923</v>
      </c>
      <c r="S400" s="63">
        <v>27417298.581599999</v>
      </c>
      <c r="T400" s="63">
        <v>0</v>
      </c>
      <c r="U400" s="63">
        <v>104715880.59550001</v>
      </c>
      <c r="V400" s="63">
        <v>5344488.1146</v>
      </c>
      <c r="W400" s="63">
        <v>3963995.3753</v>
      </c>
      <c r="X400" s="63">
        <v>0</v>
      </c>
      <c r="Y400" s="63">
        <f t="shared" ref="Y400:Y412" si="102">W400-X400</f>
        <v>3963995.3753</v>
      </c>
      <c r="Z400" s="63">
        <v>158070608.4007</v>
      </c>
      <c r="AA400" s="68">
        <f t="shared" si="101"/>
        <v>299512271.06770003</v>
      </c>
    </row>
    <row r="401" spans="1:27" ht="24.9" customHeight="1">
      <c r="A401" s="179"/>
      <c r="B401" s="181"/>
      <c r="C401" s="59">
        <v>14</v>
      </c>
      <c r="D401" s="63" t="s">
        <v>924</v>
      </c>
      <c r="E401" s="63">
        <v>26954888.2696</v>
      </c>
      <c r="F401" s="63">
        <v>0</v>
      </c>
      <c r="G401" s="63">
        <v>102949780.1582</v>
      </c>
      <c r="H401" s="63">
        <v>6126136.7566999998</v>
      </c>
      <c r="I401" s="63">
        <v>3897140.0528000002</v>
      </c>
      <c r="J401" s="63">
        <v>0</v>
      </c>
      <c r="K401" s="63">
        <f t="shared" si="97"/>
        <v>3897140.0528000002</v>
      </c>
      <c r="L401" s="77">
        <v>175404011.3784</v>
      </c>
      <c r="M401" s="68">
        <f t="shared" si="100"/>
        <v>315331956.61570001</v>
      </c>
      <c r="N401" s="67"/>
      <c r="O401" s="181"/>
      <c r="P401" s="69">
        <v>12</v>
      </c>
      <c r="Q401" s="181"/>
      <c r="R401" s="63" t="s">
        <v>925</v>
      </c>
      <c r="S401" s="63">
        <v>31667433.0317</v>
      </c>
      <c r="T401" s="63">
        <v>0</v>
      </c>
      <c r="U401" s="63">
        <v>120948572.8962</v>
      </c>
      <c r="V401" s="63">
        <v>6248076.4946999997</v>
      </c>
      <c r="W401" s="63">
        <v>4578480.1777999997</v>
      </c>
      <c r="X401" s="63">
        <v>0</v>
      </c>
      <c r="Y401" s="63">
        <f t="shared" si="102"/>
        <v>4578480.1777999997</v>
      </c>
      <c r="Z401" s="63">
        <v>185717648.63820001</v>
      </c>
      <c r="AA401" s="68">
        <f t="shared" si="101"/>
        <v>349160211.23860002</v>
      </c>
    </row>
    <row r="402" spans="1:27" ht="24.9" customHeight="1">
      <c r="A402" s="179"/>
      <c r="B402" s="181"/>
      <c r="C402" s="59">
        <v>15</v>
      </c>
      <c r="D402" s="63" t="s">
        <v>926</v>
      </c>
      <c r="E402" s="63">
        <v>26814231.1426</v>
      </c>
      <c r="F402" s="63">
        <v>0</v>
      </c>
      <c r="G402" s="63">
        <v>102412563.30339999</v>
      </c>
      <c r="H402" s="63">
        <v>5603428.2225000001</v>
      </c>
      <c r="I402" s="63">
        <v>3876803.8333999999</v>
      </c>
      <c r="J402" s="63">
        <v>0</v>
      </c>
      <c r="K402" s="63">
        <f t="shared" si="97"/>
        <v>3876803.8333999999</v>
      </c>
      <c r="L402" s="77">
        <v>159410729.26539999</v>
      </c>
      <c r="M402" s="68">
        <f t="shared" si="100"/>
        <v>298117755.76730001</v>
      </c>
      <c r="N402" s="67"/>
      <c r="O402" s="181"/>
      <c r="P402" s="69">
        <v>13</v>
      </c>
      <c r="Q402" s="181"/>
      <c r="R402" s="63" t="s">
        <v>927</v>
      </c>
      <c r="S402" s="63">
        <v>33550604.259599999</v>
      </c>
      <c r="T402" s="63">
        <v>0</v>
      </c>
      <c r="U402" s="63">
        <v>128141036.9117</v>
      </c>
      <c r="V402" s="63">
        <v>6825594.0965999998</v>
      </c>
      <c r="W402" s="63">
        <v>4850749.2351000002</v>
      </c>
      <c r="X402" s="63">
        <v>0</v>
      </c>
      <c r="Y402" s="63">
        <f t="shared" si="102"/>
        <v>4850749.2351000002</v>
      </c>
      <c r="Z402" s="63">
        <v>203387920.55489999</v>
      </c>
      <c r="AA402" s="68">
        <f t="shared" si="101"/>
        <v>376755905.05790001</v>
      </c>
    </row>
    <row r="403" spans="1:27" ht="24.9" customHeight="1">
      <c r="A403" s="179"/>
      <c r="B403" s="181"/>
      <c r="C403" s="59">
        <v>16</v>
      </c>
      <c r="D403" s="63" t="s">
        <v>928</v>
      </c>
      <c r="E403" s="63">
        <v>28980039.7522</v>
      </c>
      <c r="F403" s="63">
        <v>0</v>
      </c>
      <c r="G403" s="63">
        <v>110684514.4982</v>
      </c>
      <c r="H403" s="63">
        <v>6563745.8055999996</v>
      </c>
      <c r="I403" s="63">
        <v>4189936.6274999999</v>
      </c>
      <c r="J403" s="63">
        <v>0</v>
      </c>
      <c r="K403" s="63">
        <f t="shared" si="97"/>
        <v>4189936.6274999999</v>
      </c>
      <c r="L403" s="77">
        <v>188793509.57139999</v>
      </c>
      <c r="M403" s="68">
        <f t="shared" si="100"/>
        <v>339211746.25489998</v>
      </c>
      <c r="N403" s="67"/>
      <c r="O403" s="182"/>
      <c r="P403" s="69">
        <v>14</v>
      </c>
      <c r="Q403" s="182"/>
      <c r="R403" s="63" t="s">
        <v>929</v>
      </c>
      <c r="S403" s="63">
        <v>37053521.843999997</v>
      </c>
      <c r="T403" s="63">
        <v>0</v>
      </c>
      <c r="U403" s="63">
        <v>141519856.79820001</v>
      </c>
      <c r="V403" s="63">
        <v>7141780.1549000004</v>
      </c>
      <c r="W403" s="63">
        <v>5357201.3591999998</v>
      </c>
      <c r="X403" s="63">
        <v>0</v>
      </c>
      <c r="Y403" s="63">
        <f t="shared" si="102"/>
        <v>5357201.3591999998</v>
      </c>
      <c r="Z403" s="63">
        <v>213062246.6846</v>
      </c>
      <c r="AA403" s="68">
        <f t="shared" si="101"/>
        <v>404134606.8409</v>
      </c>
    </row>
    <row r="404" spans="1:27" ht="24.9" customHeight="1">
      <c r="A404" s="179"/>
      <c r="B404" s="181"/>
      <c r="C404" s="59">
        <v>17</v>
      </c>
      <c r="D404" s="63" t="s">
        <v>930</v>
      </c>
      <c r="E404" s="63">
        <v>33093196.428399999</v>
      </c>
      <c r="F404" s="63">
        <v>-1E-4</v>
      </c>
      <c r="G404" s="63">
        <v>126394042.62980001</v>
      </c>
      <c r="H404" s="63">
        <v>7484649.4881999996</v>
      </c>
      <c r="I404" s="63">
        <v>4784617.1716999998</v>
      </c>
      <c r="J404" s="63">
        <v>0</v>
      </c>
      <c r="K404" s="63">
        <f t="shared" si="97"/>
        <v>4784617.1716999998</v>
      </c>
      <c r="L404" s="77">
        <v>216970345.09509999</v>
      </c>
      <c r="M404" s="68">
        <f t="shared" si="100"/>
        <v>388726850.81309998</v>
      </c>
      <c r="N404" s="67"/>
      <c r="O404" s="59"/>
      <c r="P404" s="173" t="s">
        <v>931</v>
      </c>
      <c r="Q404" s="174"/>
      <c r="R404" s="64"/>
      <c r="S404" s="64">
        <f t="shared" ref="S404:W404" si="103">SUM(S390:S403)</f>
        <v>476500838.15030003</v>
      </c>
      <c r="T404" s="64">
        <f t="shared" si="103"/>
        <v>0</v>
      </c>
      <c r="U404" s="64">
        <f t="shared" si="103"/>
        <v>1819916893.8173001</v>
      </c>
      <c r="V404" s="64">
        <f t="shared" si="103"/>
        <v>90283444.502499998</v>
      </c>
      <c r="W404" s="64">
        <f t="shared" si="103"/>
        <v>68892531.958900005</v>
      </c>
      <c r="X404" s="64">
        <f t="shared" ref="X404:AA404" si="104">SUM(X390:X403)</f>
        <v>0</v>
      </c>
      <c r="Y404" s="64">
        <f t="shared" si="102"/>
        <v>68892531.958900005</v>
      </c>
      <c r="Z404" s="64">
        <f t="shared" si="104"/>
        <v>2686035915.0813999</v>
      </c>
      <c r="AA404" s="64">
        <f t="shared" si="104"/>
        <v>5141629623.5103998</v>
      </c>
    </row>
    <row r="405" spans="1:27" ht="24.9" customHeight="1">
      <c r="A405" s="179"/>
      <c r="B405" s="181"/>
      <c r="C405" s="59">
        <v>18</v>
      </c>
      <c r="D405" s="63" t="s">
        <v>932</v>
      </c>
      <c r="E405" s="63">
        <v>39787012.551299997</v>
      </c>
      <c r="F405" s="63">
        <v>0</v>
      </c>
      <c r="G405" s="63">
        <v>151959976.771</v>
      </c>
      <c r="H405" s="63">
        <v>8393475.6337000001</v>
      </c>
      <c r="I405" s="63">
        <v>5752409.6796000004</v>
      </c>
      <c r="J405" s="63">
        <v>0</v>
      </c>
      <c r="K405" s="63">
        <f t="shared" si="97"/>
        <v>5752409.6796000004</v>
      </c>
      <c r="L405" s="77">
        <v>244777644.9303</v>
      </c>
      <c r="M405" s="68">
        <f t="shared" si="100"/>
        <v>450670519.56590003</v>
      </c>
      <c r="N405" s="67"/>
      <c r="O405" s="180">
        <v>37</v>
      </c>
      <c r="P405" s="69">
        <v>1</v>
      </c>
      <c r="Q405" s="180" t="s">
        <v>933</v>
      </c>
      <c r="R405" s="63" t="s">
        <v>934</v>
      </c>
      <c r="S405" s="63">
        <v>24476473.149999999</v>
      </c>
      <c r="T405" s="63">
        <v>0</v>
      </c>
      <c r="U405" s="63">
        <v>93483879.607999995</v>
      </c>
      <c r="V405" s="63">
        <v>14924467.145300001</v>
      </c>
      <c r="W405" s="63">
        <v>3538810.5827000001</v>
      </c>
      <c r="X405" s="63">
        <v>0</v>
      </c>
      <c r="Y405" s="63">
        <f t="shared" si="102"/>
        <v>3538810.5827000001</v>
      </c>
      <c r="Z405" s="63">
        <v>351144865.2374</v>
      </c>
      <c r="AA405" s="68">
        <f t="shared" si="101"/>
        <v>487568495.7234</v>
      </c>
    </row>
    <row r="406" spans="1:27" ht="24.9" customHeight="1">
      <c r="A406" s="179"/>
      <c r="B406" s="181"/>
      <c r="C406" s="59">
        <v>19</v>
      </c>
      <c r="D406" s="63" t="s">
        <v>935</v>
      </c>
      <c r="E406" s="63">
        <v>27354553.990200002</v>
      </c>
      <c r="F406" s="63">
        <v>0</v>
      </c>
      <c r="G406" s="63">
        <v>104476237.9073</v>
      </c>
      <c r="H406" s="63">
        <v>6370266.6152999997</v>
      </c>
      <c r="I406" s="63">
        <v>3954923.7568999999</v>
      </c>
      <c r="J406" s="63">
        <v>0</v>
      </c>
      <c r="K406" s="63">
        <f t="shared" si="97"/>
        <v>3954923.7568999999</v>
      </c>
      <c r="L406" s="77">
        <v>182873638.2263</v>
      </c>
      <c r="M406" s="68">
        <f t="shared" si="100"/>
        <v>325029620.49599999</v>
      </c>
      <c r="N406" s="67"/>
      <c r="O406" s="181"/>
      <c r="P406" s="69">
        <v>2</v>
      </c>
      <c r="Q406" s="181"/>
      <c r="R406" s="63" t="s">
        <v>936</v>
      </c>
      <c r="S406" s="63">
        <v>62482642.575499997</v>
      </c>
      <c r="T406" s="63">
        <v>0</v>
      </c>
      <c r="U406" s="63">
        <v>238642217.78729999</v>
      </c>
      <c r="V406" s="63">
        <v>23106322.506900001</v>
      </c>
      <c r="W406" s="63">
        <v>9033745.8109000009</v>
      </c>
      <c r="X406" s="63">
        <v>0</v>
      </c>
      <c r="Y406" s="63">
        <f t="shared" si="102"/>
        <v>9033745.8109000009</v>
      </c>
      <c r="Z406" s="63">
        <v>601484609.94579995</v>
      </c>
      <c r="AA406" s="68">
        <f t="shared" si="101"/>
        <v>934749538.62639999</v>
      </c>
    </row>
    <row r="407" spans="1:27" ht="24.9" customHeight="1">
      <c r="A407" s="179"/>
      <c r="B407" s="181"/>
      <c r="C407" s="59">
        <v>20</v>
      </c>
      <c r="D407" s="63" t="s">
        <v>937</v>
      </c>
      <c r="E407" s="63">
        <v>26357934.627999999</v>
      </c>
      <c r="F407" s="63">
        <v>0</v>
      </c>
      <c r="G407" s="63">
        <v>100669813.51350001</v>
      </c>
      <c r="H407" s="63">
        <v>6027607.6864</v>
      </c>
      <c r="I407" s="63">
        <v>3810832.4441999998</v>
      </c>
      <c r="J407" s="63">
        <v>0</v>
      </c>
      <c r="K407" s="63">
        <f t="shared" si="97"/>
        <v>3810832.4441999998</v>
      </c>
      <c r="L407" s="77">
        <v>172389323.2403</v>
      </c>
      <c r="M407" s="68">
        <f t="shared" si="100"/>
        <v>309255511.51239997</v>
      </c>
      <c r="N407" s="67"/>
      <c r="O407" s="181"/>
      <c r="P407" s="69">
        <v>3</v>
      </c>
      <c r="Q407" s="181"/>
      <c r="R407" s="63" t="s">
        <v>938</v>
      </c>
      <c r="S407" s="63">
        <v>35194763.883400001</v>
      </c>
      <c r="T407" s="63">
        <v>0</v>
      </c>
      <c r="U407" s="63">
        <v>134420635.25830001</v>
      </c>
      <c r="V407" s="63">
        <v>16842011.916200001</v>
      </c>
      <c r="W407" s="63">
        <v>5088461.9742000001</v>
      </c>
      <c r="X407" s="63">
        <v>0</v>
      </c>
      <c r="Y407" s="63">
        <f t="shared" si="102"/>
        <v>5088461.9742000001</v>
      </c>
      <c r="Z407" s="63">
        <v>409815869.21030003</v>
      </c>
      <c r="AA407" s="68">
        <f t="shared" si="101"/>
        <v>601361742.24240005</v>
      </c>
    </row>
    <row r="408" spans="1:27" ht="24.9" customHeight="1">
      <c r="A408" s="179"/>
      <c r="B408" s="181"/>
      <c r="C408" s="59">
        <v>21</v>
      </c>
      <c r="D408" s="63" t="s">
        <v>939</v>
      </c>
      <c r="E408" s="63">
        <v>38403783.107500002</v>
      </c>
      <c r="F408" s="63">
        <v>0</v>
      </c>
      <c r="G408" s="63">
        <v>146676958.50260001</v>
      </c>
      <c r="H408" s="63">
        <v>8432855.4488999993</v>
      </c>
      <c r="I408" s="63">
        <v>5552422.2483000001</v>
      </c>
      <c r="J408" s="63">
        <v>0</v>
      </c>
      <c r="K408" s="63">
        <f t="shared" si="97"/>
        <v>5552422.2483000001</v>
      </c>
      <c r="L408" s="77">
        <v>245982546.80840001</v>
      </c>
      <c r="M408" s="68">
        <f t="shared" si="100"/>
        <v>445048566.11570001</v>
      </c>
      <c r="N408" s="67"/>
      <c r="O408" s="181"/>
      <c r="P408" s="69">
        <v>4</v>
      </c>
      <c r="Q408" s="181"/>
      <c r="R408" s="63" t="s">
        <v>940</v>
      </c>
      <c r="S408" s="63">
        <v>30162379.2454</v>
      </c>
      <c r="T408" s="63">
        <v>0</v>
      </c>
      <c r="U408" s="63">
        <v>115200266.5086</v>
      </c>
      <c r="V408" s="63">
        <v>16052984.031500001</v>
      </c>
      <c r="W408" s="63">
        <v>4360879.3727000002</v>
      </c>
      <c r="X408" s="63">
        <v>0</v>
      </c>
      <c r="Y408" s="63">
        <f t="shared" si="102"/>
        <v>4360879.3727000002</v>
      </c>
      <c r="Z408" s="63">
        <v>385674029.67589998</v>
      </c>
      <c r="AA408" s="68">
        <f t="shared" si="101"/>
        <v>551450538.83410001</v>
      </c>
    </row>
    <row r="409" spans="1:27" ht="24.9" customHeight="1">
      <c r="A409" s="179"/>
      <c r="B409" s="181"/>
      <c r="C409" s="59">
        <v>22</v>
      </c>
      <c r="D409" s="63" t="s">
        <v>941</v>
      </c>
      <c r="E409" s="63">
        <v>25559209.723000001</v>
      </c>
      <c r="F409" s="63">
        <v>0</v>
      </c>
      <c r="G409" s="63">
        <v>97619214.581400007</v>
      </c>
      <c r="H409" s="63">
        <v>5886483.4264000002</v>
      </c>
      <c r="I409" s="63">
        <v>3695352.7291000001</v>
      </c>
      <c r="J409" s="63">
        <v>0</v>
      </c>
      <c r="K409" s="63">
        <f t="shared" si="97"/>
        <v>3695352.7291000001</v>
      </c>
      <c r="L409" s="77">
        <v>168071352.60330001</v>
      </c>
      <c r="M409" s="68">
        <f t="shared" si="100"/>
        <v>300831613.0632</v>
      </c>
      <c r="N409" s="67"/>
      <c r="O409" s="181"/>
      <c r="P409" s="69">
        <v>5</v>
      </c>
      <c r="Q409" s="181"/>
      <c r="R409" s="63" t="s">
        <v>942</v>
      </c>
      <c r="S409" s="63">
        <v>28659389.019000001</v>
      </c>
      <c r="T409" s="63">
        <v>0</v>
      </c>
      <c r="U409" s="63">
        <v>109459841.54960001</v>
      </c>
      <c r="V409" s="63">
        <v>15366700.4252</v>
      </c>
      <c r="W409" s="63">
        <v>4143576.9171000002</v>
      </c>
      <c r="X409" s="63">
        <v>0</v>
      </c>
      <c r="Y409" s="63">
        <f t="shared" si="102"/>
        <v>4143576.9171000002</v>
      </c>
      <c r="Z409" s="63">
        <v>364675850.75419998</v>
      </c>
      <c r="AA409" s="68">
        <f t="shared" si="101"/>
        <v>522305358.66509998</v>
      </c>
    </row>
    <row r="410" spans="1:27" ht="24.9" customHeight="1">
      <c r="A410" s="179"/>
      <c r="B410" s="181"/>
      <c r="C410" s="59">
        <v>23</v>
      </c>
      <c r="D410" s="63" t="s">
        <v>943</v>
      </c>
      <c r="E410" s="63">
        <v>25794478.323899999</v>
      </c>
      <c r="F410" s="63">
        <v>0</v>
      </c>
      <c r="G410" s="63">
        <v>98517784.461899996</v>
      </c>
      <c r="H410" s="63">
        <v>5833412.7060000002</v>
      </c>
      <c r="I410" s="63">
        <v>3729367.8835999998</v>
      </c>
      <c r="J410" s="63">
        <v>0</v>
      </c>
      <c r="K410" s="63">
        <f t="shared" si="97"/>
        <v>3729367.8835999998</v>
      </c>
      <c r="L410" s="77">
        <v>166447550.90889999</v>
      </c>
      <c r="M410" s="68">
        <f t="shared" si="100"/>
        <v>300322594.28430003</v>
      </c>
      <c r="N410" s="67"/>
      <c r="O410" s="182"/>
      <c r="P410" s="69">
        <v>6</v>
      </c>
      <c r="Q410" s="182"/>
      <c r="R410" s="63" t="s">
        <v>944</v>
      </c>
      <c r="S410" s="63">
        <v>29480135.208999999</v>
      </c>
      <c r="T410" s="63">
        <v>0</v>
      </c>
      <c r="U410" s="63">
        <v>112594547.1725</v>
      </c>
      <c r="V410" s="63">
        <v>15235699.481899999</v>
      </c>
      <c r="W410" s="63">
        <v>4262240.4715</v>
      </c>
      <c r="X410" s="63">
        <v>0</v>
      </c>
      <c r="Y410" s="63">
        <f t="shared" si="102"/>
        <v>4262240.4715</v>
      </c>
      <c r="Z410" s="63">
        <v>360667622.63690001</v>
      </c>
      <c r="AA410" s="68">
        <f t="shared" si="101"/>
        <v>522240244.97180003</v>
      </c>
    </row>
    <row r="411" spans="1:27" ht="24.9" customHeight="1">
      <c r="A411" s="179"/>
      <c r="B411" s="181"/>
      <c r="C411" s="59">
        <v>24</v>
      </c>
      <c r="D411" s="63" t="s">
        <v>945</v>
      </c>
      <c r="E411" s="63">
        <v>33277980.666099999</v>
      </c>
      <c r="F411" s="63">
        <v>0</v>
      </c>
      <c r="G411" s="63">
        <v>127099795.75579999</v>
      </c>
      <c r="H411" s="63">
        <v>7288227.6053999998</v>
      </c>
      <c r="I411" s="63">
        <v>4811333.2927000001</v>
      </c>
      <c r="J411" s="63">
        <v>0</v>
      </c>
      <c r="K411" s="63">
        <f t="shared" si="97"/>
        <v>4811333.2927000001</v>
      </c>
      <c r="L411" s="77">
        <v>210960436.36210001</v>
      </c>
      <c r="M411" s="68">
        <f t="shared" si="100"/>
        <v>383437773.6821</v>
      </c>
      <c r="N411" s="67"/>
      <c r="O411" s="65"/>
      <c r="P411" s="177" t="s">
        <v>946</v>
      </c>
      <c r="Q411" s="176"/>
      <c r="R411" s="88"/>
      <c r="S411" s="88">
        <f>SUM(S405:S410)</f>
        <v>210455783.08230001</v>
      </c>
      <c r="T411" s="88">
        <f t="shared" ref="T411:W411" si="105">SUM(T405:T410)</f>
        <v>0</v>
      </c>
      <c r="U411" s="88">
        <f t="shared" si="105"/>
        <v>803801387.88429999</v>
      </c>
      <c r="V411" s="88">
        <f t="shared" si="105"/>
        <v>101528185.507</v>
      </c>
      <c r="W411" s="88">
        <f t="shared" si="105"/>
        <v>30427715.129099999</v>
      </c>
      <c r="X411" s="88">
        <f t="shared" ref="X411" si="106">SUM(X405:X410)</f>
        <v>0</v>
      </c>
      <c r="Y411" s="64">
        <f t="shared" si="102"/>
        <v>30427715.129099999</v>
      </c>
      <c r="Z411" s="88">
        <f>SUM(Z405:Z410)</f>
        <v>2473462847.4604998</v>
      </c>
      <c r="AA411" s="88">
        <f>SUM(AA405:AA410)</f>
        <v>3619675919.0632</v>
      </c>
    </row>
    <row r="412" spans="1:27" ht="24.9" customHeight="1">
      <c r="A412" s="180"/>
      <c r="B412" s="181"/>
      <c r="C412" s="65">
        <v>25</v>
      </c>
      <c r="D412" s="63" t="s">
        <v>947</v>
      </c>
      <c r="E412" s="63">
        <v>34002717.294799998</v>
      </c>
      <c r="F412" s="63">
        <v>0</v>
      </c>
      <c r="G412" s="63">
        <v>129867808.58679999</v>
      </c>
      <c r="H412" s="63">
        <v>7642691.3893999998</v>
      </c>
      <c r="I412" s="63">
        <v>4916115.7763999999</v>
      </c>
      <c r="J412" s="63">
        <v>0</v>
      </c>
      <c r="K412" s="63">
        <f t="shared" si="97"/>
        <v>4916115.7763999999</v>
      </c>
      <c r="L412" s="77">
        <v>221805943.8037</v>
      </c>
      <c r="M412" s="68">
        <f t="shared" si="100"/>
        <v>398235276.85110003</v>
      </c>
      <c r="N412" s="67"/>
      <c r="O412" s="175" t="s">
        <v>948</v>
      </c>
      <c r="P412" s="175"/>
      <c r="Q412" s="175"/>
      <c r="R412" s="64"/>
      <c r="S412" s="89">
        <v>23162383992.639999</v>
      </c>
      <c r="T412" s="89">
        <f>-4016347.99</f>
        <v>-4016347.99</v>
      </c>
      <c r="U412" s="89">
        <v>88464931337.660004</v>
      </c>
      <c r="V412" s="89">
        <v>5301146586.96</v>
      </c>
      <c r="W412" s="89">
        <v>3348819459.9099998</v>
      </c>
      <c r="X412" s="89">
        <v>962424047.98000002</v>
      </c>
      <c r="Y412" s="93">
        <f t="shared" si="102"/>
        <v>2386395411.9299998</v>
      </c>
      <c r="Z412" s="89">
        <v>162198868666.42999</v>
      </c>
      <c r="AA412" s="94">
        <f t="shared" si="101"/>
        <v>281509709647.63</v>
      </c>
    </row>
    <row r="413" spans="1:27">
      <c r="A413" s="59"/>
      <c r="B413" s="60"/>
      <c r="C413" s="78"/>
      <c r="D413" s="79"/>
      <c r="E413" s="80">
        <f>SUM(E388:E412)</f>
        <v>760069670.72430003</v>
      </c>
      <c r="F413" s="80">
        <f t="shared" ref="F413:L413" si="107">SUM(F388:F412)</f>
        <v>-2.0000000000000001E-4</v>
      </c>
      <c r="G413" s="80">
        <f t="shared" si="107"/>
        <v>2902961597.2955999</v>
      </c>
      <c r="H413" s="80">
        <f t="shared" si="107"/>
        <v>169388673.7286</v>
      </c>
      <c r="I413" s="80">
        <f t="shared" ref="I413:K413" si="108">SUM(I388:I412)</f>
        <v>109890938.0407</v>
      </c>
      <c r="J413" s="80">
        <f t="shared" si="108"/>
        <v>0</v>
      </c>
      <c r="K413" s="80">
        <f t="shared" si="108"/>
        <v>109890938.0407</v>
      </c>
      <c r="L413" s="80">
        <f t="shared" si="107"/>
        <v>4881849415.9333</v>
      </c>
      <c r="M413" s="86">
        <f t="shared" si="100"/>
        <v>8824160295.7222996</v>
      </c>
      <c r="N413" s="87">
        <v>0</v>
      </c>
      <c r="P413" s="178"/>
      <c r="Q413" s="178"/>
      <c r="R413" s="178"/>
      <c r="S413" s="84"/>
      <c r="T413" s="84"/>
      <c r="U413" s="84"/>
      <c r="V413" s="84"/>
      <c r="W413" s="84"/>
      <c r="X413" s="84"/>
      <c r="Y413" s="84"/>
      <c r="Z413" s="84"/>
      <c r="AA413" s="84"/>
    </row>
    <row r="414" spans="1:27" ht="16.8">
      <c r="D414" s="81"/>
      <c r="E414" s="82"/>
      <c r="F414" s="82"/>
      <c r="G414" s="82"/>
      <c r="H414" s="82"/>
      <c r="I414" s="82"/>
      <c r="J414" s="82"/>
      <c r="K414" s="82"/>
      <c r="L414" s="82"/>
      <c r="M414" s="82"/>
      <c r="R414" s="87"/>
      <c r="S414" s="90"/>
      <c r="T414" s="91"/>
      <c r="U414" s="91"/>
      <c r="V414" s="91"/>
      <c r="W414" s="90"/>
      <c r="X414" s="90"/>
      <c r="Y414" s="90"/>
      <c r="Z414" s="92"/>
    </row>
    <row r="415" spans="1:27">
      <c r="C415" s="83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S415" s="92"/>
      <c r="W415" s="92"/>
      <c r="X415" s="92"/>
      <c r="Y415" s="92"/>
      <c r="Z415" s="92"/>
    </row>
    <row r="419" spans="12:12">
      <c r="L419" s="87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8"/>
  <sheetViews>
    <sheetView topLeftCell="E1" workbookViewId="0">
      <selection activeCell="K4" sqref="K4"/>
    </sheetView>
  </sheetViews>
  <sheetFormatPr defaultColWidth="8.88671875" defaultRowHeight="18"/>
  <cols>
    <col min="1" max="1" width="8.88671875" style="30"/>
    <col min="2" max="2" width="19.6640625" style="30" customWidth="1"/>
    <col min="3" max="3" width="24.88671875" style="30" customWidth="1"/>
    <col min="4" max="4" width="23.33203125" style="30" customWidth="1"/>
    <col min="5" max="5" width="24.88671875" style="30" customWidth="1"/>
    <col min="6" max="6" width="23.88671875" style="30" customWidth="1"/>
    <col min="7" max="8" width="25.44140625" style="30" customWidth="1"/>
    <col min="9" max="9" width="24.6640625" style="30" customWidth="1"/>
    <col min="10" max="10" width="26.33203125" style="30" customWidth="1"/>
    <col min="11" max="11" width="27.33203125" style="30" customWidth="1"/>
    <col min="12" max="12" width="8.88671875" style="30"/>
    <col min="13" max="13" width="23.88671875" style="30" customWidth="1"/>
    <col min="14" max="14" width="8.88671875" style="30" customWidth="1"/>
    <col min="15" max="16384" width="8.88671875" style="30"/>
  </cols>
  <sheetData>
    <row r="1" spans="1:13">
      <c r="A1" s="192" t="s">
        <v>17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3">
      <c r="A2" s="192" t="s">
        <v>66</v>
      </c>
      <c r="B2" s="193"/>
      <c r="C2" s="193"/>
      <c r="D2" s="193"/>
      <c r="E2" s="193"/>
      <c r="F2" s="193"/>
      <c r="G2" s="193"/>
      <c r="H2" s="193"/>
      <c r="I2" s="193"/>
      <c r="J2" s="193"/>
      <c r="K2" s="194"/>
    </row>
    <row r="3" spans="1:13" ht="33" customHeight="1">
      <c r="A3" s="195" t="s">
        <v>949</v>
      </c>
      <c r="B3" s="196"/>
      <c r="C3" s="196"/>
      <c r="D3" s="196"/>
      <c r="E3" s="196"/>
      <c r="F3" s="196"/>
      <c r="G3" s="196"/>
      <c r="H3" s="196"/>
      <c r="I3" s="196"/>
      <c r="J3" s="196"/>
      <c r="K3" s="197"/>
    </row>
    <row r="4" spans="1:13" ht="55.5" customHeight="1">
      <c r="A4" s="42" t="s">
        <v>21</v>
      </c>
      <c r="B4" s="42" t="s">
        <v>133</v>
      </c>
      <c r="C4" s="43" t="s">
        <v>52</v>
      </c>
      <c r="D4" s="44" t="s">
        <v>131</v>
      </c>
      <c r="E4" s="43" t="s">
        <v>24</v>
      </c>
      <c r="F4" s="43" t="s">
        <v>25</v>
      </c>
      <c r="G4" s="43" t="s">
        <v>950</v>
      </c>
      <c r="H4" s="45" t="s">
        <v>80</v>
      </c>
      <c r="I4" s="51" t="s">
        <v>81</v>
      </c>
      <c r="J4" s="52" t="s">
        <v>951</v>
      </c>
      <c r="K4" s="15" t="s">
        <v>952</v>
      </c>
      <c r="M4" s="53"/>
    </row>
    <row r="5" spans="1:13">
      <c r="A5" s="42"/>
      <c r="B5" s="42"/>
      <c r="C5" s="144" t="s">
        <v>28</v>
      </c>
      <c r="D5" s="144" t="s">
        <v>28</v>
      </c>
      <c r="E5" s="144" t="s">
        <v>28</v>
      </c>
      <c r="F5" s="144" t="s">
        <v>28</v>
      </c>
      <c r="G5" s="144" t="s">
        <v>28</v>
      </c>
      <c r="H5" s="144" t="s">
        <v>28</v>
      </c>
      <c r="I5" s="144" t="s">
        <v>28</v>
      </c>
      <c r="J5" s="144" t="s">
        <v>28</v>
      </c>
      <c r="K5" s="144" t="s">
        <v>28</v>
      </c>
    </row>
    <row r="6" spans="1:13">
      <c r="A6" s="46">
        <v>1</v>
      </c>
      <c r="B6" s="47" t="s">
        <v>90</v>
      </c>
      <c r="C6" s="48">
        <v>480762359.40530002</v>
      </c>
      <c r="D6" s="48">
        <v>0</v>
      </c>
      <c r="E6" s="48">
        <v>1836193076.1551001</v>
      </c>
      <c r="F6" s="48">
        <v>116269372.6242</v>
      </c>
      <c r="G6" s="48">
        <v>69508663.0669</v>
      </c>
      <c r="H6" s="49">
        <f>G6/2</f>
        <v>34754331.53345</v>
      </c>
      <c r="I6" s="49">
        <f t="shared" ref="I6:I42" si="0">G6-H6</f>
        <v>34754331.53345</v>
      </c>
      <c r="J6" s="48">
        <v>2817934771.3643999</v>
      </c>
      <c r="K6" s="54">
        <f>C6+D6+E6+F6+I6+J6</f>
        <v>5285913911.0824499</v>
      </c>
      <c r="M6" s="55"/>
    </row>
    <row r="7" spans="1:13">
      <c r="A7" s="46">
        <v>2</v>
      </c>
      <c r="B7" s="47" t="s">
        <v>91</v>
      </c>
      <c r="C7" s="48">
        <v>606412715.74909997</v>
      </c>
      <c r="D7" s="48">
        <v>0</v>
      </c>
      <c r="E7" s="48">
        <v>2316094028.9246001</v>
      </c>
      <c r="F7" s="48">
        <v>117507892.7316</v>
      </c>
      <c r="G7" s="48">
        <v>87675202.340200007</v>
      </c>
      <c r="H7" s="48">
        <v>0</v>
      </c>
      <c r="I7" s="49">
        <f t="shared" si="0"/>
        <v>87675202.340200007</v>
      </c>
      <c r="J7" s="48">
        <v>3834714127.8842001</v>
      </c>
      <c r="K7" s="54">
        <f t="shared" ref="K7:K42" si="1">C7+D7+E7+F7+I7+J7</f>
        <v>6962403967.6296997</v>
      </c>
    </row>
    <row r="8" spans="1:13">
      <c r="A8" s="46">
        <v>3</v>
      </c>
      <c r="B8" s="47" t="s">
        <v>92</v>
      </c>
      <c r="C8" s="48">
        <v>807706102.89709997</v>
      </c>
      <c r="D8" s="48">
        <v>0</v>
      </c>
      <c r="E8" s="48">
        <v>3084901146.4674001</v>
      </c>
      <c r="F8" s="48">
        <v>163486408.34599999</v>
      </c>
      <c r="G8" s="48">
        <v>116778217.4809</v>
      </c>
      <c r="H8" s="49">
        <f>G8/2</f>
        <v>58389108.740450002</v>
      </c>
      <c r="I8" s="49">
        <f t="shared" si="0"/>
        <v>58389108.740450002</v>
      </c>
      <c r="J8" s="48">
        <v>4828146618.3153</v>
      </c>
      <c r="K8" s="54">
        <f t="shared" si="1"/>
        <v>8942629384.7662506</v>
      </c>
    </row>
    <row r="9" spans="1:13">
      <c r="A9" s="46">
        <v>4</v>
      </c>
      <c r="B9" s="47" t="s">
        <v>93</v>
      </c>
      <c r="C9" s="48">
        <v>609689834.35640001</v>
      </c>
      <c r="D9" s="48">
        <v>0</v>
      </c>
      <c r="E9" s="48">
        <v>2328610446.6089001</v>
      </c>
      <c r="F9" s="48">
        <v>166221569.23710001</v>
      </c>
      <c r="G9" s="48">
        <v>88149008.4287</v>
      </c>
      <c r="H9" s="48">
        <v>0</v>
      </c>
      <c r="I9" s="49">
        <f t="shared" si="0"/>
        <v>88149008.4287</v>
      </c>
      <c r="J9" s="48">
        <v>4227949373.9689002</v>
      </c>
      <c r="K9" s="54">
        <f t="shared" si="1"/>
        <v>7420620232.6000004</v>
      </c>
    </row>
    <row r="10" spans="1:13">
      <c r="A10" s="46">
        <v>5</v>
      </c>
      <c r="B10" s="47" t="s">
        <v>94</v>
      </c>
      <c r="C10" s="48">
        <v>692118612.01049995</v>
      </c>
      <c r="D10" s="48">
        <v>0</v>
      </c>
      <c r="E10" s="48">
        <v>2643433659.8716998</v>
      </c>
      <c r="F10" s="48">
        <v>129168093.37279999</v>
      </c>
      <c r="G10" s="48">
        <v>100066568.15629999</v>
      </c>
      <c r="H10" s="48">
        <v>0</v>
      </c>
      <c r="I10" s="49">
        <f t="shared" si="0"/>
        <v>100066568.15629999</v>
      </c>
      <c r="J10" s="48">
        <v>3908779348.3288999</v>
      </c>
      <c r="K10" s="54">
        <f t="shared" si="1"/>
        <v>7473566281.7402</v>
      </c>
    </row>
    <row r="11" spans="1:13">
      <c r="A11" s="46">
        <v>6</v>
      </c>
      <c r="B11" s="47" t="s">
        <v>95</v>
      </c>
      <c r="C11" s="48">
        <v>281717608.9364</v>
      </c>
      <c r="D11" s="48">
        <v>0</v>
      </c>
      <c r="E11" s="48">
        <v>1075974258.0502</v>
      </c>
      <c r="F11" s="48">
        <v>53657694.136100002</v>
      </c>
      <c r="G11" s="48">
        <v>40730756.0097</v>
      </c>
      <c r="H11" s="49">
        <f>G11/2</f>
        <v>20365378.00485</v>
      </c>
      <c r="I11" s="49">
        <f t="shared" si="0"/>
        <v>20365378.00485</v>
      </c>
      <c r="J11" s="48">
        <v>2229000989.5563998</v>
      </c>
      <c r="K11" s="54">
        <f t="shared" si="1"/>
        <v>3660715928.6839499</v>
      </c>
    </row>
    <row r="12" spans="1:13">
      <c r="A12" s="46">
        <v>7</v>
      </c>
      <c r="B12" s="47" t="s">
        <v>96</v>
      </c>
      <c r="C12" s="48">
        <v>753132168.18939996</v>
      </c>
      <c r="D12" s="48">
        <v>0</v>
      </c>
      <c r="E12" s="48">
        <v>2876464942.8235002</v>
      </c>
      <c r="F12" s="48">
        <v>137170622.70289999</v>
      </c>
      <c r="G12" s="48">
        <v>108887913.3304</v>
      </c>
      <c r="H12" s="49">
        <f>G12/2</f>
        <v>54443956.665200002</v>
      </c>
      <c r="I12" s="49">
        <f t="shared" si="0"/>
        <v>54443956.665200002</v>
      </c>
      <c r="J12" s="48">
        <v>3970369974.3073001</v>
      </c>
      <c r="K12" s="54">
        <f t="shared" si="1"/>
        <v>7791581664.6883001</v>
      </c>
    </row>
    <row r="13" spans="1:13">
      <c r="A13" s="46">
        <v>8</v>
      </c>
      <c r="B13" s="47" t="s">
        <v>97</v>
      </c>
      <c r="C13" s="48">
        <v>817675838.94239998</v>
      </c>
      <c r="D13" s="48">
        <v>0</v>
      </c>
      <c r="E13" s="48">
        <v>3122978920.1110001</v>
      </c>
      <c r="F13" s="48">
        <v>151124757.3096</v>
      </c>
      <c r="G13" s="48">
        <v>118219642.7721</v>
      </c>
      <c r="H13" s="48">
        <v>0</v>
      </c>
      <c r="I13" s="49">
        <f t="shared" si="0"/>
        <v>118219642.7721</v>
      </c>
      <c r="J13" s="48">
        <v>4583396604.8527002</v>
      </c>
      <c r="K13" s="54">
        <f t="shared" si="1"/>
        <v>8793395763.9878006</v>
      </c>
    </row>
    <row r="14" spans="1:13">
      <c r="A14" s="46">
        <v>9</v>
      </c>
      <c r="B14" s="47" t="s">
        <v>98</v>
      </c>
      <c r="C14" s="48">
        <v>527129859.92479998</v>
      </c>
      <c r="D14" s="48">
        <v>0</v>
      </c>
      <c r="E14" s="48">
        <v>2013286148.7455001</v>
      </c>
      <c r="F14" s="48">
        <v>106035916.14120001</v>
      </c>
      <c r="G14" s="48">
        <v>76212480.260199994</v>
      </c>
      <c r="H14" s="49">
        <f>G14/2</f>
        <v>38106240.130099997</v>
      </c>
      <c r="I14" s="49">
        <f t="shared" si="0"/>
        <v>38106240.130099997</v>
      </c>
      <c r="J14" s="48">
        <v>2943379638.7163</v>
      </c>
      <c r="K14" s="54">
        <f t="shared" si="1"/>
        <v>5627937803.6578999</v>
      </c>
    </row>
    <row r="15" spans="1:13">
      <c r="A15" s="46">
        <v>10</v>
      </c>
      <c r="B15" s="47" t="s">
        <v>99</v>
      </c>
      <c r="C15" s="48">
        <v>675441313.49349999</v>
      </c>
      <c r="D15" s="48">
        <v>0</v>
      </c>
      <c r="E15" s="48">
        <v>2579737450.1589999</v>
      </c>
      <c r="F15" s="48">
        <v>181391581.336</v>
      </c>
      <c r="G15" s="48">
        <v>97655362.909600005</v>
      </c>
      <c r="H15" s="49">
        <f>G15/2</f>
        <v>48827681.454800002</v>
      </c>
      <c r="I15" s="49">
        <f t="shared" si="0"/>
        <v>48827681.454800002</v>
      </c>
      <c r="J15" s="48">
        <v>4485785961.4217997</v>
      </c>
      <c r="K15" s="54">
        <f t="shared" si="1"/>
        <v>7971183987.8650999</v>
      </c>
    </row>
    <row r="16" spans="1:13">
      <c r="A16" s="46">
        <v>11</v>
      </c>
      <c r="B16" s="47" t="s">
        <v>100</v>
      </c>
      <c r="C16" s="48">
        <v>389936698.24239999</v>
      </c>
      <c r="D16" s="48">
        <f>-4016347.9919</f>
        <v>-4016347.9918999998</v>
      </c>
      <c r="E16" s="48">
        <v>1489299341.8555</v>
      </c>
      <c r="F16" s="48">
        <v>76403701.059699997</v>
      </c>
      <c r="G16" s="48">
        <v>56377081.203000002</v>
      </c>
      <c r="H16" s="48">
        <v>0</v>
      </c>
      <c r="I16" s="49">
        <f t="shared" si="0"/>
        <v>56377081.203000002</v>
      </c>
      <c r="J16" s="48">
        <v>2340581991.8274002</v>
      </c>
      <c r="K16" s="54">
        <f t="shared" si="1"/>
        <v>4348582466.1961002</v>
      </c>
    </row>
    <row r="17" spans="1:11">
      <c r="A17" s="46">
        <v>12</v>
      </c>
      <c r="B17" s="47" t="s">
        <v>101</v>
      </c>
      <c r="C17" s="48">
        <v>516804026.34490001</v>
      </c>
      <c r="D17" s="48">
        <v>0</v>
      </c>
      <c r="E17" s="48">
        <v>1973848318.9022999</v>
      </c>
      <c r="F17" s="48">
        <v>141305874.15290001</v>
      </c>
      <c r="G17" s="48">
        <v>74719570.357299998</v>
      </c>
      <c r="H17" s="49">
        <f>G17/2</f>
        <v>37359785.178649999</v>
      </c>
      <c r="I17" s="49">
        <f t="shared" si="0"/>
        <v>37359785.178649999</v>
      </c>
      <c r="J17" s="48">
        <v>3278292396.6422</v>
      </c>
      <c r="K17" s="54">
        <f t="shared" si="1"/>
        <v>5947610401.2209501</v>
      </c>
    </row>
    <row r="18" spans="1:11">
      <c r="A18" s="46">
        <v>13</v>
      </c>
      <c r="B18" s="47" t="s">
        <v>102</v>
      </c>
      <c r="C18" s="48">
        <v>410361138.47979999</v>
      </c>
      <c r="D18" s="48">
        <v>0</v>
      </c>
      <c r="E18" s="48">
        <v>1567307145.5336001</v>
      </c>
      <c r="F18" s="48">
        <v>92142897.086700007</v>
      </c>
      <c r="G18" s="48">
        <v>59330048.520099998</v>
      </c>
      <c r="H18" s="48">
        <v>0</v>
      </c>
      <c r="I18" s="49">
        <f t="shared" si="0"/>
        <v>59330048.520099998</v>
      </c>
      <c r="J18" s="48">
        <v>2695428717.8985</v>
      </c>
      <c r="K18" s="54">
        <f t="shared" si="1"/>
        <v>4824569947.5186996</v>
      </c>
    </row>
    <row r="19" spans="1:11">
      <c r="A19" s="46">
        <v>14</v>
      </c>
      <c r="B19" s="47" t="s">
        <v>103</v>
      </c>
      <c r="C19" s="48">
        <v>525080574.0934</v>
      </c>
      <c r="D19" s="48">
        <v>0</v>
      </c>
      <c r="E19" s="48">
        <v>2005459237.2117</v>
      </c>
      <c r="F19" s="48">
        <v>120692865.22310001</v>
      </c>
      <c r="G19" s="48">
        <v>75916194.338799998</v>
      </c>
      <c r="H19" s="48">
        <v>0</v>
      </c>
      <c r="I19" s="49">
        <f t="shared" si="0"/>
        <v>75916194.338799998</v>
      </c>
      <c r="J19" s="48">
        <v>3016138632.1805</v>
      </c>
      <c r="K19" s="54">
        <f t="shared" si="1"/>
        <v>5743287503.0474997</v>
      </c>
    </row>
    <row r="20" spans="1:11">
      <c r="A20" s="46">
        <v>15</v>
      </c>
      <c r="B20" s="47" t="s">
        <v>104</v>
      </c>
      <c r="C20" s="48">
        <v>359785576.09869999</v>
      </c>
      <c r="D20" s="48">
        <v>0</v>
      </c>
      <c r="E20" s="48">
        <v>1374142070.0035</v>
      </c>
      <c r="F20" s="48">
        <v>70047311.222399995</v>
      </c>
      <c r="G20" s="48">
        <v>52017829.3829</v>
      </c>
      <c r="H20" s="48">
        <f>G20</f>
        <v>52017829.3829</v>
      </c>
      <c r="I20" s="49">
        <f t="shared" si="0"/>
        <v>0</v>
      </c>
      <c r="J20" s="48">
        <v>2149555045.4921999</v>
      </c>
      <c r="K20" s="54">
        <f t="shared" si="1"/>
        <v>3953530002.8168001</v>
      </c>
    </row>
    <row r="21" spans="1:11">
      <c r="A21" s="46">
        <v>16</v>
      </c>
      <c r="B21" s="47" t="s">
        <v>105</v>
      </c>
      <c r="C21" s="48">
        <v>703724772.48280001</v>
      </c>
      <c r="D21" s="48">
        <v>0</v>
      </c>
      <c r="E21" s="48">
        <v>2687761488.5451999</v>
      </c>
      <c r="F21" s="48">
        <v>161226211.5555</v>
      </c>
      <c r="G21" s="48">
        <v>101744587.83130001</v>
      </c>
      <c r="H21" s="49">
        <f>G21/2</f>
        <v>50872293.915650003</v>
      </c>
      <c r="I21" s="49">
        <f t="shared" si="0"/>
        <v>50872293.915650003</v>
      </c>
      <c r="J21" s="48">
        <v>4213717475.7360001</v>
      </c>
      <c r="K21" s="54">
        <f t="shared" si="1"/>
        <v>7817302242.2351503</v>
      </c>
    </row>
    <row r="22" spans="1:11">
      <c r="A22" s="46">
        <v>17</v>
      </c>
      <c r="B22" s="47" t="s">
        <v>106</v>
      </c>
      <c r="C22" s="48">
        <v>739329131.421</v>
      </c>
      <c r="D22" s="48">
        <v>0</v>
      </c>
      <c r="E22" s="48">
        <v>2823746505.0184002</v>
      </c>
      <c r="F22" s="48">
        <v>147165001.44369999</v>
      </c>
      <c r="G22" s="48">
        <v>106892269.0935</v>
      </c>
      <c r="H22" s="48">
        <v>0</v>
      </c>
      <c r="I22" s="49">
        <f t="shared" si="0"/>
        <v>106892269.0935</v>
      </c>
      <c r="J22" s="48">
        <v>4551443592.2743998</v>
      </c>
      <c r="K22" s="54">
        <f t="shared" si="1"/>
        <v>8368576499.2510004</v>
      </c>
    </row>
    <row r="23" spans="1:11">
      <c r="A23" s="46">
        <v>18</v>
      </c>
      <c r="B23" s="47" t="s">
        <v>107</v>
      </c>
      <c r="C23" s="48">
        <v>831445615.38569999</v>
      </c>
      <c r="D23" s="48">
        <v>0</v>
      </c>
      <c r="E23" s="48">
        <v>3175570325.5535002</v>
      </c>
      <c r="F23" s="48">
        <v>176226102.8928</v>
      </c>
      <c r="G23" s="48">
        <v>120210478.22840001</v>
      </c>
      <c r="H23" s="48">
        <f>G23</f>
        <v>120210478.22840001</v>
      </c>
      <c r="I23" s="49">
        <f t="shared" si="0"/>
        <v>0</v>
      </c>
      <c r="J23" s="48">
        <v>4817460161.9976997</v>
      </c>
      <c r="K23" s="54">
        <f t="shared" si="1"/>
        <v>9000702205.8297005</v>
      </c>
    </row>
    <row r="24" spans="1:11">
      <c r="A24" s="46">
        <v>19</v>
      </c>
      <c r="B24" s="47" t="s">
        <v>108</v>
      </c>
      <c r="C24" s="48">
        <v>1323732679.3471999</v>
      </c>
      <c r="D24" s="48">
        <v>0</v>
      </c>
      <c r="E24" s="48">
        <v>5055780122.8507004</v>
      </c>
      <c r="F24" s="48">
        <v>294928547.1397</v>
      </c>
      <c r="G24" s="48">
        <v>191385384.0659</v>
      </c>
      <c r="H24" s="48">
        <v>0</v>
      </c>
      <c r="I24" s="49">
        <f t="shared" si="0"/>
        <v>191385384.0659</v>
      </c>
      <c r="J24" s="48">
        <v>8494281877.7039003</v>
      </c>
      <c r="K24" s="54">
        <f t="shared" si="1"/>
        <v>15360108611.107401</v>
      </c>
    </row>
    <row r="25" spans="1:11">
      <c r="A25" s="46">
        <v>20</v>
      </c>
      <c r="B25" s="47" t="s">
        <v>109</v>
      </c>
      <c r="C25" s="48">
        <v>1007780220.6114</v>
      </c>
      <c r="D25" s="48">
        <v>0</v>
      </c>
      <c r="E25" s="48">
        <v>3849051464.1420002</v>
      </c>
      <c r="F25" s="48">
        <v>194326821.37329999</v>
      </c>
      <c r="G25" s="48">
        <v>145704950.54300001</v>
      </c>
      <c r="H25" s="48">
        <v>0</v>
      </c>
      <c r="I25" s="49">
        <f t="shared" si="0"/>
        <v>145704950.54300001</v>
      </c>
      <c r="J25" s="48">
        <v>5732432336.9738998</v>
      </c>
      <c r="K25" s="54">
        <f t="shared" si="1"/>
        <v>10929295793.6436</v>
      </c>
    </row>
    <row r="26" spans="1:11">
      <c r="A26" s="46">
        <v>21</v>
      </c>
      <c r="B26" s="47" t="s">
        <v>110</v>
      </c>
      <c r="C26" s="48">
        <v>636017493.46459997</v>
      </c>
      <c r="D26" s="48">
        <v>0</v>
      </c>
      <c r="E26" s="48">
        <v>2429164627.7319002</v>
      </c>
      <c r="F26" s="48">
        <v>115319513.6656</v>
      </c>
      <c r="G26" s="48">
        <v>91955463.636000007</v>
      </c>
      <c r="H26" s="49">
        <f>G26/2</f>
        <v>45977731.818000004</v>
      </c>
      <c r="I26" s="49">
        <f t="shared" si="0"/>
        <v>45977731.818000004</v>
      </c>
      <c r="J26" s="48">
        <v>3362125929.4068999</v>
      </c>
      <c r="K26" s="54">
        <f t="shared" si="1"/>
        <v>6588605296.0869999</v>
      </c>
    </row>
    <row r="27" spans="1:11">
      <c r="A27" s="46">
        <v>22</v>
      </c>
      <c r="B27" s="47" t="s">
        <v>111</v>
      </c>
      <c r="C27" s="48">
        <v>657370666.83200002</v>
      </c>
      <c r="D27" s="48">
        <v>0</v>
      </c>
      <c r="E27" s="48">
        <v>2510719575.4624</v>
      </c>
      <c r="F27" s="48">
        <v>120422177.2604</v>
      </c>
      <c r="G27" s="48">
        <v>95042707.268700004</v>
      </c>
      <c r="H27" s="49">
        <f>G27/2</f>
        <v>47521353.634350002</v>
      </c>
      <c r="I27" s="49">
        <f t="shared" si="0"/>
        <v>47521353.634350002</v>
      </c>
      <c r="J27" s="48">
        <v>3519143747.2694998</v>
      </c>
      <c r="K27" s="54">
        <f t="shared" si="1"/>
        <v>6855177520.4586496</v>
      </c>
    </row>
    <row r="28" spans="1:11">
      <c r="A28" s="46">
        <v>23</v>
      </c>
      <c r="B28" s="47" t="s">
        <v>112</v>
      </c>
      <c r="C28" s="48">
        <v>465158603.02179998</v>
      </c>
      <c r="D28" s="48">
        <v>0</v>
      </c>
      <c r="E28" s="48">
        <v>1776597084.7609</v>
      </c>
      <c r="F28" s="48">
        <v>97517503.167899996</v>
      </c>
      <c r="G28" s="48">
        <v>67252670.633599997</v>
      </c>
      <c r="H28" s="49">
        <f>G28/2</f>
        <v>33626335.316799998</v>
      </c>
      <c r="I28" s="49">
        <f t="shared" si="0"/>
        <v>33626335.316799998</v>
      </c>
      <c r="J28" s="48">
        <v>2656894216.3228998</v>
      </c>
      <c r="K28" s="54">
        <f t="shared" si="1"/>
        <v>5029793742.5902996</v>
      </c>
    </row>
    <row r="29" spans="1:11">
      <c r="A29" s="46">
        <v>24</v>
      </c>
      <c r="B29" s="47" t="s">
        <v>113</v>
      </c>
      <c r="C29" s="48">
        <v>792395907.11720002</v>
      </c>
      <c r="D29" s="48">
        <v>0</v>
      </c>
      <c r="E29" s="48">
        <v>3026426361.7090998</v>
      </c>
      <c r="F29" s="48">
        <v>478028353.67839998</v>
      </c>
      <c r="G29" s="48">
        <v>114564668.06460001</v>
      </c>
      <c r="H29" s="48">
        <v>0</v>
      </c>
      <c r="I29" s="49">
        <f t="shared" si="0"/>
        <v>114564668.06460001</v>
      </c>
      <c r="J29" s="48">
        <v>22519130013.872101</v>
      </c>
      <c r="K29" s="54">
        <f t="shared" si="1"/>
        <v>26930545304.441399</v>
      </c>
    </row>
    <row r="30" spans="1:11">
      <c r="A30" s="46">
        <v>25</v>
      </c>
      <c r="B30" s="47" t="s">
        <v>114</v>
      </c>
      <c r="C30" s="48">
        <v>415001646.0151</v>
      </c>
      <c r="D30" s="48">
        <v>0</v>
      </c>
      <c r="E30" s="48">
        <v>1585030803.8842001</v>
      </c>
      <c r="F30" s="48">
        <v>77546205.640699998</v>
      </c>
      <c r="G30" s="48">
        <v>60000973.497000001</v>
      </c>
      <c r="H30" s="48">
        <f>G30</f>
        <v>60000973.497000001</v>
      </c>
      <c r="I30" s="49">
        <f t="shared" si="0"/>
        <v>0</v>
      </c>
      <c r="J30" s="48">
        <v>2188011882.5808001</v>
      </c>
      <c r="K30" s="54">
        <f t="shared" si="1"/>
        <v>4265590538.1208</v>
      </c>
    </row>
    <row r="31" spans="1:11">
      <c r="A31" s="46">
        <v>26</v>
      </c>
      <c r="B31" s="47" t="s">
        <v>115</v>
      </c>
      <c r="C31" s="48">
        <v>768136034.73650002</v>
      </c>
      <c r="D31" s="48">
        <v>0</v>
      </c>
      <c r="E31" s="48">
        <v>2933769753.2564998</v>
      </c>
      <c r="F31" s="48">
        <v>145237606.19670001</v>
      </c>
      <c r="G31" s="48">
        <v>111057173.6399</v>
      </c>
      <c r="H31" s="49">
        <f>G31/2</f>
        <v>55528586.819949999</v>
      </c>
      <c r="I31" s="49">
        <f t="shared" si="0"/>
        <v>55528586.819949999</v>
      </c>
      <c r="J31" s="48">
        <v>4348354900.5978003</v>
      </c>
      <c r="K31" s="54">
        <f t="shared" si="1"/>
        <v>8251026881.6074495</v>
      </c>
    </row>
    <row r="32" spans="1:11">
      <c r="A32" s="46">
        <v>27</v>
      </c>
      <c r="B32" s="47" t="s">
        <v>116</v>
      </c>
      <c r="C32" s="48">
        <v>547985469.88080001</v>
      </c>
      <c r="D32" s="48">
        <v>0</v>
      </c>
      <c r="E32" s="48">
        <v>2092940734.5301001</v>
      </c>
      <c r="F32" s="48">
        <v>151569890.63600001</v>
      </c>
      <c r="G32" s="48">
        <v>79227786.132499993</v>
      </c>
      <c r="H32" s="48">
        <v>0</v>
      </c>
      <c r="I32" s="49">
        <f t="shared" si="0"/>
        <v>79227786.132499993</v>
      </c>
      <c r="J32" s="48">
        <v>3501956296.1658001</v>
      </c>
      <c r="K32" s="54">
        <f t="shared" si="1"/>
        <v>6373680177.3451996</v>
      </c>
    </row>
    <row r="33" spans="1:11">
      <c r="A33" s="46">
        <v>28</v>
      </c>
      <c r="B33" s="47" t="s">
        <v>117</v>
      </c>
      <c r="C33" s="48">
        <v>523360786.24900001</v>
      </c>
      <c r="D33" s="48">
        <v>0</v>
      </c>
      <c r="E33" s="48">
        <v>1998890789.2664001</v>
      </c>
      <c r="F33" s="48">
        <v>120660437.9593</v>
      </c>
      <c r="G33" s="48">
        <v>75667547.265300006</v>
      </c>
      <c r="H33" s="49">
        <f>G33/2</f>
        <v>37833773.632650003</v>
      </c>
      <c r="I33" s="49">
        <f t="shared" si="0"/>
        <v>37833773.632650003</v>
      </c>
      <c r="J33" s="48">
        <v>3154236995.6170001</v>
      </c>
      <c r="K33" s="54">
        <f t="shared" si="1"/>
        <v>5834982782.72435</v>
      </c>
    </row>
    <row r="34" spans="1:11">
      <c r="A34" s="46">
        <v>29</v>
      </c>
      <c r="B34" s="47" t="s">
        <v>118</v>
      </c>
      <c r="C34" s="48">
        <v>708905417.21899998</v>
      </c>
      <c r="D34" s="48">
        <v>0</v>
      </c>
      <c r="E34" s="48">
        <v>2707548112.4520001</v>
      </c>
      <c r="F34" s="48">
        <v>161513382.6442</v>
      </c>
      <c r="G34" s="48">
        <v>102493605.8898</v>
      </c>
      <c r="H34" s="48">
        <v>0</v>
      </c>
      <c r="I34" s="49">
        <f t="shared" si="0"/>
        <v>102493605.8898</v>
      </c>
      <c r="J34" s="48">
        <v>4377903841.9307003</v>
      </c>
      <c r="K34" s="54">
        <f t="shared" si="1"/>
        <v>8058364360.1357002</v>
      </c>
    </row>
    <row r="35" spans="1:11">
      <c r="A35" s="46">
        <v>30</v>
      </c>
      <c r="B35" s="47" t="s">
        <v>119</v>
      </c>
      <c r="C35" s="48">
        <v>894228871.9497</v>
      </c>
      <c r="D35" s="48">
        <v>0</v>
      </c>
      <c r="E35" s="48">
        <v>3415360689.223</v>
      </c>
      <c r="F35" s="48">
        <v>241058213.18920001</v>
      </c>
      <c r="G35" s="48">
        <v>129287686.8351</v>
      </c>
      <c r="H35" s="48">
        <v>0</v>
      </c>
      <c r="I35" s="49">
        <f t="shared" si="0"/>
        <v>129287686.8351</v>
      </c>
      <c r="J35" s="48">
        <v>7240958885.0243998</v>
      </c>
      <c r="K35" s="54">
        <f t="shared" si="1"/>
        <v>11920894346.221399</v>
      </c>
    </row>
    <row r="36" spans="1:11">
      <c r="A36" s="46">
        <v>31</v>
      </c>
      <c r="B36" s="47" t="s">
        <v>120</v>
      </c>
      <c r="C36" s="48">
        <v>560561688.60880005</v>
      </c>
      <c r="D36" s="48">
        <v>0</v>
      </c>
      <c r="E36" s="48">
        <v>2140973541.8018999</v>
      </c>
      <c r="F36" s="48">
        <v>110350565.34720001</v>
      </c>
      <c r="G36" s="48">
        <v>81046056.912400007</v>
      </c>
      <c r="H36" s="49">
        <f>G36/2</f>
        <v>40523028.456200004</v>
      </c>
      <c r="I36" s="49">
        <f t="shared" si="0"/>
        <v>40523028.456200004</v>
      </c>
      <c r="J36" s="48">
        <v>3057114149.8670001</v>
      </c>
      <c r="K36" s="54">
        <f t="shared" si="1"/>
        <v>5909522974.0811005</v>
      </c>
    </row>
    <row r="37" spans="1:11">
      <c r="A37" s="46">
        <v>32</v>
      </c>
      <c r="B37" s="47" t="s">
        <v>121</v>
      </c>
      <c r="C37" s="48">
        <v>694847288.83270001</v>
      </c>
      <c r="D37" s="48">
        <v>0</v>
      </c>
      <c r="E37" s="48">
        <v>2653855393.9987001</v>
      </c>
      <c r="F37" s="48">
        <v>185281766.3344</v>
      </c>
      <c r="G37" s="48">
        <v>100461080.485</v>
      </c>
      <c r="H37" s="49">
        <f>G37/2</f>
        <v>50230540.2425</v>
      </c>
      <c r="I37" s="49">
        <f t="shared" si="0"/>
        <v>50230540.2425</v>
      </c>
      <c r="J37" s="48">
        <v>8785902975.1152992</v>
      </c>
      <c r="K37" s="54">
        <f t="shared" si="1"/>
        <v>12370117964.5236</v>
      </c>
    </row>
    <row r="38" spans="1:11">
      <c r="A38" s="46">
        <v>33</v>
      </c>
      <c r="B38" s="47" t="s">
        <v>122</v>
      </c>
      <c r="C38" s="48">
        <v>699818765.49290001</v>
      </c>
      <c r="D38" s="48">
        <v>0</v>
      </c>
      <c r="E38" s="48">
        <v>2672843134.7056999</v>
      </c>
      <c r="F38" s="48">
        <v>130194676.10780001</v>
      </c>
      <c r="G38" s="48">
        <v>101179857.0059</v>
      </c>
      <c r="H38" s="48">
        <v>0</v>
      </c>
      <c r="I38" s="49">
        <f t="shared" si="0"/>
        <v>101179857.0059</v>
      </c>
      <c r="J38" s="48">
        <v>3783928211.2646999</v>
      </c>
      <c r="K38" s="54">
        <f t="shared" si="1"/>
        <v>7387964644.5769997</v>
      </c>
    </row>
    <row r="39" spans="1:11">
      <c r="A39" s="46">
        <v>34</v>
      </c>
      <c r="B39" s="47" t="s">
        <v>123</v>
      </c>
      <c r="C39" s="48">
        <v>524516506.02389997</v>
      </c>
      <c r="D39" s="48">
        <v>0</v>
      </c>
      <c r="E39" s="48">
        <v>2003304871.6224</v>
      </c>
      <c r="F39" s="48">
        <v>87278226.0836</v>
      </c>
      <c r="G39" s="48">
        <v>75834641.329099998</v>
      </c>
      <c r="H39" s="48">
        <f>G39</f>
        <v>75834641.329099998</v>
      </c>
      <c r="I39" s="49">
        <f t="shared" si="0"/>
        <v>0</v>
      </c>
      <c r="J39" s="48">
        <v>2677922665.9475999</v>
      </c>
      <c r="K39" s="54">
        <f t="shared" si="1"/>
        <v>5293022269.6774998</v>
      </c>
    </row>
    <row r="40" spans="1:11">
      <c r="A40" s="46">
        <v>35</v>
      </c>
      <c r="B40" s="47" t="s">
        <v>124</v>
      </c>
      <c r="C40" s="48">
        <v>527355379.55250001</v>
      </c>
      <c r="D40" s="48">
        <v>0</v>
      </c>
      <c r="E40" s="48">
        <v>2014147484.0186999</v>
      </c>
      <c r="F40" s="48">
        <v>90857197.948599994</v>
      </c>
      <c r="G40" s="48">
        <v>76245085.907399997</v>
      </c>
      <c r="H40" s="48">
        <v>0</v>
      </c>
      <c r="I40" s="49">
        <f t="shared" si="0"/>
        <v>76245085.907399997</v>
      </c>
      <c r="J40" s="48">
        <v>2746995555.4587002</v>
      </c>
      <c r="K40" s="54">
        <f t="shared" si="1"/>
        <v>5455600702.8858995</v>
      </c>
    </row>
    <row r="41" spans="1:11">
      <c r="A41" s="46">
        <v>36</v>
      </c>
      <c r="B41" s="47" t="s">
        <v>125</v>
      </c>
      <c r="C41" s="48">
        <v>476500838.15030003</v>
      </c>
      <c r="D41" s="48">
        <v>0</v>
      </c>
      <c r="E41" s="48">
        <v>1819916893.8173001</v>
      </c>
      <c r="F41" s="48">
        <v>90283444.502499998</v>
      </c>
      <c r="G41" s="48">
        <v>68892531.958900005</v>
      </c>
      <c r="H41" s="48">
        <v>0</v>
      </c>
      <c r="I41" s="49">
        <f t="shared" si="0"/>
        <v>68892531.958900005</v>
      </c>
      <c r="J41" s="48">
        <v>2686035915.0813999</v>
      </c>
      <c r="K41" s="54">
        <f t="shared" si="1"/>
        <v>5141629623.5103998</v>
      </c>
    </row>
    <row r="42" spans="1:11">
      <c r="A42" s="46">
        <v>37</v>
      </c>
      <c r="B42" s="47" t="s">
        <v>933</v>
      </c>
      <c r="C42" s="48">
        <v>210455783.08230001</v>
      </c>
      <c r="D42" s="48">
        <v>0</v>
      </c>
      <c r="E42" s="48">
        <v>803801387.88429999</v>
      </c>
      <c r="F42" s="48">
        <v>101528185.507</v>
      </c>
      <c r="G42" s="48">
        <v>30427715.129099999</v>
      </c>
      <c r="H42" s="48">
        <v>0</v>
      </c>
      <c r="I42" s="49">
        <f t="shared" si="0"/>
        <v>30427715.129099999</v>
      </c>
      <c r="J42" s="48">
        <v>2473462847.4604998</v>
      </c>
      <c r="K42" s="54">
        <f t="shared" si="1"/>
        <v>3619675919.0632</v>
      </c>
    </row>
    <row r="43" spans="1:11">
      <c r="A43" s="29"/>
      <c r="B43" s="29"/>
      <c r="C43" s="40">
        <f>SUM(C6:C42)</f>
        <v>23162383992.6413</v>
      </c>
      <c r="D43" s="40">
        <f t="shared" ref="D43:K43" si="2">SUM(D6:D42)</f>
        <v>-4016347.9918999998</v>
      </c>
      <c r="E43" s="40">
        <f t="shared" si="2"/>
        <v>88464931337.658798</v>
      </c>
      <c r="F43" s="40">
        <f t="shared" si="2"/>
        <v>5301146586.9568005</v>
      </c>
      <c r="G43" s="40">
        <f t="shared" si="2"/>
        <v>3348819459.9095001</v>
      </c>
      <c r="H43" s="40">
        <f t="shared" si="2"/>
        <v>962424047.98099995</v>
      </c>
      <c r="I43" s="40">
        <f t="shared" si="2"/>
        <v>2386395411.9285002</v>
      </c>
      <c r="J43" s="40">
        <f t="shared" si="2"/>
        <v>162198868666.42599</v>
      </c>
      <c r="K43" s="40">
        <f t="shared" si="2"/>
        <v>281509709647.62</v>
      </c>
    </row>
    <row r="45" spans="1:11">
      <c r="H45" s="50"/>
    </row>
    <row r="48" spans="1:11">
      <c r="K48" s="50"/>
    </row>
  </sheetData>
  <mergeCells count="3">
    <mergeCell ref="A1:K1"/>
    <mergeCell ref="A2:K2"/>
    <mergeCell ref="A3:K3"/>
  </mergeCells>
  <pageMargins left="0.70833333333333304" right="0.70833333333333304" top="0.74791666666666701" bottom="0.74791666666666701" header="0.31458333333333299" footer="0.31458333333333299"/>
  <pageSetup paperSize="9" scale="52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4"/>
  <sheetViews>
    <sheetView workbookViewId="0">
      <selection sqref="A1:E1"/>
    </sheetView>
  </sheetViews>
  <sheetFormatPr defaultColWidth="8.88671875" defaultRowHeight="18"/>
  <cols>
    <col min="1" max="1" width="8.88671875" style="30"/>
    <col min="2" max="2" width="20.109375" style="30" customWidth="1"/>
    <col min="3" max="3" width="26.33203125" style="30" customWidth="1"/>
    <col min="4" max="4" width="28.6640625" style="30" customWidth="1"/>
    <col min="5" max="5" width="24.88671875" style="30" customWidth="1"/>
    <col min="6" max="16384" width="8.88671875" style="30"/>
  </cols>
  <sheetData>
    <row r="1" spans="1:5" ht="20.399999999999999">
      <c r="A1" s="198" t="s">
        <v>127</v>
      </c>
      <c r="B1" s="150"/>
      <c r="C1" s="150"/>
      <c r="D1" s="150"/>
      <c r="E1" s="150"/>
    </row>
    <row r="2" spans="1:5" ht="20.399999999999999">
      <c r="A2" s="198" t="s">
        <v>66</v>
      </c>
      <c r="B2" s="150"/>
      <c r="C2" s="150"/>
      <c r="D2" s="150"/>
      <c r="E2" s="150"/>
    </row>
    <row r="3" spans="1:5" ht="45.75" customHeight="1">
      <c r="A3" s="199" t="s">
        <v>953</v>
      </c>
      <c r="B3" s="200"/>
      <c r="C3" s="200"/>
      <c r="D3" s="200"/>
      <c r="E3" s="200"/>
    </row>
    <row r="4" spans="1:5" ht="62.25" customHeight="1">
      <c r="A4" s="32" t="s">
        <v>954</v>
      </c>
      <c r="B4" s="32" t="s">
        <v>129</v>
      </c>
      <c r="C4" s="33" t="s">
        <v>955</v>
      </c>
      <c r="D4" s="34" t="s">
        <v>956</v>
      </c>
      <c r="E4" s="15" t="s">
        <v>950</v>
      </c>
    </row>
    <row r="5" spans="1:5">
      <c r="A5" s="35"/>
      <c r="B5" s="35"/>
      <c r="C5" s="144" t="s">
        <v>28</v>
      </c>
      <c r="D5" s="144" t="s">
        <v>28</v>
      </c>
      <c r="E5" s="144" t="s">
        <v>28</v>
      </c>
    </row>
    <row r="6" spans="1:5">
      <c r="A6" s="36">
        <v>1</v>
      </c>
      <c r="B6" s="37" t="s">
        <v>90</v>
      </c>
      <c r="C6" s="38">
        <v>20590434.4778</v>
      </c>
      <c r="D6" s="38">
        <v>78641791.486975998</v>
      </c>
      <c r="E6" s="39">
        <f>C6+D6</f>
        <v>99232225.964775994</v>
      </c>
    </row>
    <row r="7" spans="1:5">
      <c r="A7" s="36">
        <v>2</v>
      </c>
      <c r="B7" s="37" t="s">
        <v>91</v>
      </c>
      <c r="C7" s="38">
        <v>21904681.421799999</v>
      </c>
      <c r="D7" s="38">
        <v>83661342.397544906</v>
      </c>
      <c r="E7" s="39">
        <f t="shared" ref="E7:E41" si="0">C7+D7</f>
        <v>105566023.819345</v>
      </c>
    </row>
    <row r="8" spans="1:5">
      <c r="A8" s="36">
        <v>3</v>
      </c>
      <c r="B8" s="37" t="s">
        <v>92</v>
      </c>
      <c r="C8" s="38">
        <v>22108239.904800002</v>
      </c>
      <c r="D8" s="38">
        <v>84438800.6777246</v>
      </c>
      <c r="E8" s="39">
        <f t="shared" si="0"/>
        <v>106547040.582525</v>
      </c>
    </row>
    <row r="9" spans="1:5">
      <c r="A9" s="36">
        <v>4</v>
      </c>
      <c r="B9" s="37" t="s">
        <v>93</v>
      </c>
      <c r="C9" s="38">
        <v>21863645.579999998</v>
      </c>
      <c r="D9" s="38">
        <v>83504612.721826404</v>
      </c>
      <c r="E9" s="39">
        <f t="shared" si="0"/>
        <v>105368258.301826</v>
      </c>
    </row>
    <row r="10" spans="1:5">
      <c r="A10" s="36">
        <v>5</v>
      </c>
      <c r="B10" s="37" t="s">
        <v>94</v>
      </c>
      <c r="C10" s="38">
        <v>26302698.150699999</v>
      </c>
      <c r="D10" s="38">
        <v>100458846.837216</v>
      </c>
      <c r="E10" s="39">
        <f t="shared" si="0"/>
        <v>126761544.98791599</v>
      </c>
    </row>
    <row r="11" spans="1:5">
      <c r="A11" s="36">
        <v>6</v>
      </c>
      <c r="B11" s="37" t="s">
        <v>95</v>
      </c>
      <c r="C11" s="38">
        <v>19456520.556600001</v>
      </c>
      <c r="D11" s="38">
        <v>74310993.015898198</v>
      </c>
      <c r="E11" s="39">
        <f t="shared" si="0"/>
        <v>93767513.572498202</v>
      </c>
    </row>
    <row r="12" spans="1:5" ht="30" customHeight="1">
      <c r="A12" s="36">
        <v>7</v>
      </c>
      <c r="B12" s="37" t="s">
        <v>96</v>
      </c>
      <c r="C12" s="38">
        <v>24660479.8288</v>
      </c>
      <c r="D12" s="38">
        <v>94186662.974730596</v>
      </c>
      <c r="E12" s="39">
        <f t="shared" si="0"/>
        <v>118847142.80353101</v>
      </c>
    </row>
    <row r="13" spans="1:5">
      <c r="A13" s="36">
        <v>8</v>
      </c>
      <c r="B13" s="37" t="s">
        <v>97</v>
      </c>
      <c r="C13" s="38">
        <v>27320277.457899999</v>
      </c>
      <c r="D13" s="38">
        <v>104345324.307216</v>
      </c>
      <c r="E13" s="39">
        <f t="shared" si="0"/>
        <v>131665601.76511601</v>
      </c>
    </row>
    <row r="14" spans="1:5">
      <c r="A14" s="36">
        <v>9</v>
      </c>
      <c r="B14" s="37" t="s">
        <v>98</v>
      </c>
      <c r="C14" s="38">
        <v>22112010.2742</v>
      </c>
      <c r="D14" s="38">
        <v>84453200.985988006</v>
      </c>
      <c r="E14" s="39">
        <f t="shared" si="0"/>
        <v>106565211.260188</v>
      </c>
    </row>
    <row r="15" spans="1:5">
      <c r="A15" s="36">
        <v>10</v>
      </c>
      <c r="B15" s="37" t="s">
        <v>99</v>
      </c>
      <c r="C15" s="38">
        <v>22326960.450100001</v>
      </c>
      <c r="D15" s="38">
        <v>85274167.970748499</v>
      </c>
      <c r="E15" s="39">
        <f t="shared" si="0"/>
        <v>107601128.420849</v>
      </c>
    </row>
    <row r="16" spans="1:5">
      <c r="A16" s="36">
        <v>11</v>
      </c>
      <c r="B16" s="37" t="s">
        <v>100</v>
      </c>
      <c r="C16" s="38">
        <v>19672547.859299999</v>
      </c>
      <c r="D16" s="38">
        <v>75136073.910359293</v>
      </c>
      <c r="E16" s="39">
        <f t="shared" si="0"/>
        <v>94808621.769659296</v>
      </c>
    </row>
    <row r="17" spans="1:5">
      <c r="A17" s="36">
        <v>12</v>
      </c>
      <c r="B17" s="37" t="s">
        <v>101</v>
      </c>
      <c r="C17" s="38">
        <v>20560965.420600001</v>
      </c>
      <c r="D17" s="38">
        <v>78529239.250598803</v>
      </c>
      <c r="E17" s="39">
        <f t="shared" si="0"/>
        <v>99090204.6711988</v>
      </c>
    </row>
    <row r="18" spans="1:5">
      <c r="A18" s="36">
        <v>13</v>
      </c>
      <c r="B18" s="37" t="s">
        <v>102</v>
      </c>
      <c r="C18" s="38">
        <v>19661446.755199999</v>
      </c>
      <c r="D18" s="38">
        <v>75093675.061796397</v>
      </c>
      <c r="E18" s="39">
        <f t="shared" si="0"/>
        <v>94755121.816996396</v>
      </c>
    </row>
    <row r="19" spans="1:5">
      <c r="A19" s="36">
        <v>14</v>
      </c>
      <c r="B19" s="37" t="s">
        <v>103</v>
      </c>
      <c r="C19" s="38">
        <v>22113918.690000001</v>
      </c>
      <c r="D19" s="38">
        <v>84460489.867455095</v>
      </c>
      <c r="E19" s="39">
        <f t="shared" si="0"/>
        <v>106574408.557455</v>
      </c>
    </row>
    <row r="20" spans="1:5">
      <c r="A20" s="36">
        <v>15</v>
      </c>
      <c r="B20" s="37" t="s">
        <v>104</v>
      </c>
      <c r="C20" s="38">
        <v>20712113.5337</v>
      </c>
      <c r="D20" s="38">
        <v>79106524.708473101</v>
      </c>
      <c r="E20" s="39">
        <f t="shared" si="0"/>
        <v>99818638.242173105</v>
      </c>
    </row>
    <row r="21" spans="1:5">
      <c r="A21" s="36">
        <v>16</v>
      </c>
      <c r="B21" s="37" t="s">
        <v>105</v>
      </c>
      <c r="C21" s="38">
        <v>22862536.114999998</v>
      </c>
      <c r="D21" s="38">
        <v>87319711.488233507</v>
      </c>
      <c r="E21" s="39">
        <f t="shared" si="0"/>
        <v>110182247.60323399</v>
      </c>
    </row>
    <row r="22" spans="1:5">
      <c r="A22" s="36">
        <v>17</v>
      </c>
      <c r="B22" s="37" t="s">
        <v>106</v>
      </c>
      <c r="C22" s="38">
        <v>24590778.4168</v>
      </c>
      <c r="D22" s="38">
        <v>93920449.849760503</v>
      </c>
      <c r="E22" s="39">
        <f t="shared" si="0"/>
        <v>118511228.26656</v>
      </c>
    </row>
    <row r="23" spans="1:5">
      <c r="A23" s="36">
        <v>18</v>
      </c>
      <c r="B23" s="37" t="s">
        <v>107</v>
      </c>
      <c r="C23" s="38">
        <v>28810957.079599999</v>
      </c>
      <c r="D23" s="38">
        <v>110038730.927874</v>
      </c>
      <c r="E23" s="39">
        <f t="shared" si="0"/>
        <v>138849688.00747401</v>
      </c>
    </row>
    <row r="24" spans="1:5">
      <c r="A24" s="36">
        <v>19</v>
      </c>
      <c r="B24" s="37" t="s">
        <v>108</v>
      </c>
      <c r="C24" s="38">
        <v>34878871.065099999</v>
      </c>
      <c r="D24" s="38">
        <v>133214134.38682599</v>
      </c>
      <c r="E24" s="39">
        <f t="shared" si="0"/>
        <v>168093005.45192599</v>
      </c>
    </row>
    <row r="25" spans="1:5">
      <c r="A25" s="36">
        <v>20</v>
      </c>
      <c r="B25" s="37" t="s">
        <v>109</v>
      </c>
      <c r="C25" s="38">
        <v>27030132.424400002</v>
      </c>
      <c r="D25" s="38">
        <v>103237162.88173699</v>
      </c>
      <c r="E25" s="39">
        <f t="shared" si="0"/>
        <v>130267295.306137</v>
      </c>
    </row>
    <row r="26" spans="1:5">
      <c r="A26" s="36">
        <v>21</v>
      </c>
      <c r="B26" s="37" t="s">
        <v>110</v>
      </c>
      <c r="C26" s="38">
        <v>23219018.607299998</v>
      </c>
      <c r="D26" s="38">
        <v>88681237.970658705</v>
      </c>
      <c r="E26" s="39">
        <f t="shared" si="0"/>
        <v>111900256.577959</v>
      </c>
    </row>
    <row r="27" spans="1:5">
      <c r="A27" s="36">
        <v>22</v>
      </c>
      <c r="B27" s="37" t="s">
        <v>111</v>
      </c>
      <c r="C27" s="38">
        <v>24303302.8829</v>
      </c>
      <c r="D27" s="38">
        <v>92822484.140568897</v>
      </c>
      <c r="E27" s="39">
        <f t="shared" si="0"/>
        <v>117125787.023469</v>
      </c>
    </row>
    <row r="28" spans="1:5">
      <c r="A28" s="36">
        <v>23</v>
      </c>
      <c r="B28" s="37" t="s">
        <v>112</v>
      </c>
      <c r="C28" s="38">
        <v>19573788.427000001</v>
      </c>
      <c r="D28" s="38">
        <v>74758878.436796397</v>
      </c>
      <c r="E28" s="39">
        <f t="shared" si="0"/>
        <v>94332666.863796398</v>
      </c>
    </row>
    <row r="29" spans="1:5">
      <c r="A29" s="36">
        <v>24</v>
      </c>
      <c r="B29" s="37" t="s">
        <v>113</v>
      </c>
      <c r="C29" s="38">
        <v>29457469.308699999</v>
      </c>
      <c r="D29" s="38">
        <v>112507978.47952101</v>
      </c>
      <c r="E29" s="39">
        <f t="shared" si="0"/>
        <v>141965447.788221</v>
      </c>
    </row>
    <row r="30" spans="1:5">
      <c r="A30" s="36">
        <v>25</v>
      </c>
      <c r="B30" s="37" t="s">
        <v>114</v>
      </c>
      <c r="C30" s="38">
        <v>20278486.869600002</v>
      </c>
      <c r="D30" s="38">
        <v>77450358.699161693</v>
      </c>
      <c r="E30" s="39">
        <f t="shared" si="0"/>
        <v>97728845.568761706</v>
      </c>
    </row>
    <row r="31" spans="1:5">
      <c r="A31" s="36">
        <v>26</v>
      </c>
      <c r="B31" s="37" t="s">
        <v>115</v>
      </c>
      <c r="C31" s="38">
        <v>26046813.5044</v>
      </c>
      <c r="D31" s="38">
        <v>99481537.347844303</v>
      </c>
      <c r="E31" s="39">
        <f t="shared" si="0"/>
        <v>125528350.852244</v>
      </c>
    </row>
    <row r="32" spans="1:5">
      <c r="A32" s="36">
        <v>27</v>
      </c>
      <c r="B32" s="37" t="s">
        <v>116</v>
      </c>
      <c r="C32" s="38">
        <v>20429095.227400001</v>
      </c>
      <c r="D32" s="38">
        <v>78025582.649640694</v>
      </c>
      <c r="E32" s="39">
        <f t="shared" si="0"/>
        <v>98454677.877040699</v>
      </c>
    </row>
    <row r="33" spans="1:5">
      <c r="A33" s="36">
        <v>28</v>
      </c>
      <c r="B33" s="37" t="s">
        <v>117</v>
      </c>
      <c r="C33" s="38">
        <v>20469567.552999999</v>
      </c>
      <c r="D33" s="38">
        <v>78180160.059161693</v>
      </c>
      <c r="E33" s="39">
        <f t="shared" si="0"/>
        <v>98649727.612161696</v>
      </c>
    </row>
    <row r="34" spans="1:5">
      <c r="A34" s="36">
        <v>29</v>
      </c>
      <c r="B34" s="37" t="s">
        <v>118</v>
      </c>
      <c r="C34" s="38">
        <v>20054589.305399999</v>
      </c>
      <c r="D34" s="38">
        <v>76595218.629790395</v>
      </c>
      <c r="E34" s="39">
        <f t="shared" si="0"/>
        <v>96649807.935190395</v>
      </c>
    </row>
    <row r="35" spans="1:5">
      <c r="A35" s="36">
        <v>30</v>
      </c>
      <c r="B35" s="37" t="s">
        <v>119</v>
      </c>
      <c r="C35" s="38">
        <v>24663204.518100001</v>
      </c>
      <c r="D35" s="38">
        <v>94197069.479371294</v>
      </c>
      <c r="E35" s="39">
        <f t="shared" si="0"/>
        <v>118860273.997471</v>
      </c>
    </row>
    <row r="36" spans="1:5">
      <c r="A36" s="36">
        <v>31</v>
      </c>
      <c r="B36" s="37" t="s">
        <v>120</v>
      </c>
      <c r="C36" s="38">
        <v>22962256.154899999</v>
      </c>
      <c r="D36" s="38">
        <v>87700575.844940096</v>
      </c>
      <c r="E36" s="39">
        <f t="shared" si="0"/>
        <v>110662831.99984001</v>
      </c>
    </row>
    <row r="37" spans="1:5">
      <c r="A37" s="36">
        <v>32</v>
      </c>
      <c r="B37" s="37" t="s">
        <v>121</v>
      </c>
      <c r="C37" s="38">
        <v>23714577.201499999</v>
      </c>
      <c r="D37" s="38">
        <v>90573942.841706604</v>
      </c>
      <c r="E37" s="39">
        <f t="shared" si="0"/>
        <v>114288520.043207</v>
      </c>
    </row>
    <row r="38" spans="1:5">
      <c r="A38" s="36">
        <v>33</v>
      </c>
      <c r="B38" s="37" t="s">
        <v>122</v>
      </c>
      <c r="C38" s="38">
        <v>24234145.026099999</v>
      </c>
      <c r="D38" s="38">
        <v>92558347.035628706</v>
      </c>
      <c r="E38" s="39">
        <f t="shared" si="0"/>
        <v>116792492.061729</v>
      </c>
    </row>
    <row r="39" spans="1:5">
      <c r="A39" s="36">
        <v>34</v>
      </c>
      <c r="B39" s="37" t="s">
        <v>123</v>
      </c>
      <c r="C39" s="38">
        <v>21181655.277600002</v>
      </c>
      <c r="D39" s="38">
        <v>80899862.481646702</v>
      </c>
      <c r="E39" s="39">
        <f t="shared" si="0"/>
        <v>102081517.759247</v>
      </c>
    </row>
    <row r="40" spans="1:5">
      <c r="A40" s="36">
        <v>35</v>
      </c>
      <c r="B40" s="37" t="s">
        <v>124</v>
      </c>
      <c r="C40" s="38">
        <v>21835567.512899999</v>
      </c>
      <c r="D40" s="38">
        <v>83397373.144491002</v>
      </c>
      <c r="E40" s="39">
        <f t="shared" si="0"/>
        <v>105232940.657391</v>
      </c>
    </row>
    <row r="41" spans="1:5">
      <c r="A41" s="36">
        <v>36</v>
      </c>
      <c r="B41" s="37" t="s">
        <v>125</v>
      </c>
      <c r="C41" s="38">
        <v>21882070.8959</v>
      </c>
      <c r="D41" s="38">
        <v>83574985.197664693</v>
      </c>
      <c r="E41" s="39">
        <f t="shared" si="0"/>
        <v>105457056.093565</v>
      </c>
    </row>
    <row r="42" spans="1:5">
      <c r="A42" s="192" t="s">
        <v>27</v>
      </c>
      <c r="B42" s="194"/>
      <c r="C42" s="40">
        <f>SUM(C6:C41)</f>
        <v>833845823.73510003</v>
      </c>
      <c r="D42" s="40">
        <f>SUM(D6:D41)</f>
        <v>3184737528.1475701</v>
      </c>
      <c r="E42" s="40">
        <f>SUM(E6:E41)</f>
        <v>4018583351.8826799</v>
      </c>
    </row>
    <row r="44" spans="1:5">
      <c r="E44" s="41"/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80"/>
  <sheetViews>
    <sheetView topLeftCell="A4" zoomScale="106" zoomScaleNormal="106" workbookViewId="0">
      <pane xSplit="3" ySplit="2" topLeftCell="D6" activePane="bottomRight" state="frozen"/>
      <selection pane="topRight"/>
      <selection pane="bottomLeft"/>
      <selection pane="bottomRight" sqref="A1:F1"/>
    </sheetView>
  </sheetViews>
  <sheetFormatPr defaultColWidth="9.109375" defaultRowHeight="13.2"/>
  <cols>
    <col min="1" max="1" width="5.88671875" style="17" customWidth="1"/>
    <col min="2" max="2" width="16" style="17" customWidth="1"/>
    <col min="3" max="3" width="22.33203125" style="17" customWidth="1"/>
    <col min="4" max="4" width="22.6640625" style="17" customWidth="1"/>
    <col min="5" max="5" width="23.5546875" style="17" customWidth="1"/>
    <col min="6" max="6" width="24.88671875" style="17" customWidth="1"/>
    <col min="7" max="7" width="9.109375" style="17"/>
    <col min="8" max="8" width="12.5546875" style="17" customWidth="1"/>
    <col min="9" max="9" width="10.88671875" style="17" customWidth="1"/>
    <col min="10" max="10" width="13.44140625" style="17" customWidth="1"/>
    <col min="11" max="11" width="13.33203125" style="17" customWidth="1"/>
    <col min="12" max="13" width="15.33203125" style="17" customWidth="1"/>
    <col min="14" max="14" width="14.44140625" style="17" customWidth="1"/>
    <col min="15" max="15" width="14" style="17" customWidth="1"/>
    <col min="16" max="16" width="12.88671875" style="17" customWidth="1"/>
    <col min="17" max="16384" width="9.109375" style="17"/>
  </cols>
  <sheetData>
    <row r="1" spans="1:16" ht="17.399999999999999">
      <c r="A1" s="201" t="s">
        <v>17</v>
      </c>
      <c r="B1" s="201"/>
      <c r="C1" s="201"/>
      <c r="D1" s="201"/>
      <c r="E1" s="201"/>
      <c r="F1" s="201"/>
    </row>
    <row r="2" spans="1:16" ht="17.399999999999999">
      <c r="A2" s="201" t="s">
        <v>66</v>
      </c>
      <c r="B2" s="201"/>
      <c r="C2" s="201"/>
      <c r="D2" s="201"/>
      <c r="E2" s="201"/>
      <c r="F2" s="201"/>
    </row>
    <row r="3" spans="1:16" ht="38.4" customHeight="1">
      <c r="A3" s="200" t="s">
        <v>957</v>
      </c>
      <c r="B3" s="200"/>
      <c r="C3" s="200"/>
      <c r="D3" s="200"/>
      <c r="E3" s="200"/>
      <c r="F3" s="200"/>
    </row>
    <row r="4" spans="1:16" ht="52.2">
      <c r="A4" s="18" t="s">
        <v>958</v>
      </c>
      <c r="B4" s="18" t="s">
        <v>959</v>
      </c>
      <c r="C4" s="19" t="s">
        <v>960</v>
      </c>
      <c r="D4" s="3" t="s">
        <v>955</v>
      </c>
      <c r="E4" s="4" t="s">
        <v>956</v>
      </c>
      <c r="F4" s="15" t="s">
        <v>961</v>
      </c>
      <c r="K4" s="27"/>
      <c r="L4" s="27"/>
    </row>
    <row r="5" spans="1:16" ht="15.6">
      <c r="A5" s="20"/>
      <c r="B5" s="20"/>
      <c r="C5" s="21"/>
      <c r="D5" s="144" t="s">
        <v>28</v>
      </c>
      <c r="E5" s="144" t="s">
        <v>28</v>
      </c>
      <c r="F5" s="144" t="s">
        <v>28</v>
      </c>
      <c r="O5" s="27"/>
      <c r="P5" s="27"/>
    </row>
    <row r="6" spans="1:16" ht="18">
      <c r="A6" s="22">
        <v>1</v>
      </c>
      <c r="B6" s="23" t="s">
        <v>90</v>
      </c>
      <c r="C6" s="23" t="s">
        <v>134</v>
      </c>
      <c r="D6" s="24">
        <v>738895.47230000002</v>
      </c>
      <c r="E6" s="24">
        <v>2822090.2149</v>
      </c>
      <c r="F6" s="25">
        <f>D6+E6</f>
        <v>3560985.6872</v>
      </c>
      <c r="H6" s="26"/>
      <c r="I6" s="28"/>
      <c r="J6" s="26"/>
      <c r="K6" s="28"/>
      <c r="L6" s="26"/>
      <c r="M6" s="26"/>
      <c r="N6" s="28"/>
      <c r="O6" s="28"/>
      <c r="P6" s="28"/>
    </row>
    <row r="7" spans="1:16" ht="18">
      <c r="A7" s="22">
        <v>2</v>
      </c>
      <c r="B7" s="23" t="s">
        <v>90</v>
      </c>
      <c r="C7" s="23" t="s">
        <v>136</v>
      </c>
      <c r="D7" s="24">
        <v>1232750.8389000001</v>
      </c>
      <c r="E7" s="24">
        <v>4708289.8875000002</v>
      </c>
      <c r="F7" s="25">
        <f t="shared" ref="F7:F70" si="0">D7+E7</f>
        <v>5941040.7264</v>
      </c>
      <c r="H7" s="26"/>
      <c r="I7" s="28"/>
      <c r="J7" s="26"/>
      <c r="K7" s="28"/>
      <c r="L7" s="26"/>
      <c r="M7" s="26"/>
      <c r="N7" s="28"/>
      <c r="O7" s="28"/>
      <c r="P7" s="28"/>
    </row>
    <row r="8" spans="1:16" ht="18">
      <c r="A8" s="22">
        <v>3</v>
      </c>
      <c r="B8" s="23" t="s">
        <v>90</v>
      </c>
      <c r="C8" s="23" t="s">
        <v>138</v>
      </c>
      <c r="D8" s="24">
        <v>867375.94090000005</v>
      </c>
      <c r="E8" s="24">
        <v>3312800.3179000001</v>
      </c>
      <c r="F8" s="25">
        <f t="shared" si="0"/>
        <v>4180176.2588</v>
      </c>
      <c r="H8" s="26"/>
      <c r="I8" s="28"/>
      <c r="J8" s="26"/>
      <c r="K8" s="28"/>
      <c r="L8" s="26"/>
      <c r="M8" s="26"/>
      <c r="N8" s="28"/>
      <c r="O8" s="28"/>
      <c r="P8" s="28"/>
    </row>
    <row r="9" spans="1:16" ht="18">
      <c r="A9" s="22">
        <v>4</v>
      </c>
      <c r="B9" s="23" t="s">
        <v>90</v>
      </c>
      <c r="C9" s="23" t="s">
        <v>140</v>
      </c>
      <c r="D9" s="24">
        <v>883762.14190000005</v>
      </c>
      <c r="E9" s="24">
        <v>3375384.7283000001</v>
      </c>
      <c r="F9" s="25">
        <f t="shared" si="0"/>
        <v>4259146.8701999998</v>
      </c>
      <c r="H9" s="26"/>
      <c r="I9" s="28"/>
      <c r="J9" s="26"/>
      <c r="K9" s="28"/>
      <c r="L9" s="26"/>
      <c r="M9" s="26"/>
      <c r="N9" s="28"/>
      <c r="O9" s="28"/>
      <c r="P9" s="28"/>
    </row>
    <row r="10" spans="1:16" ht="18">
      <c r="A10" s="22">
        <v>5</v>
      </c>
      <c r="B10" s="23" t="s">
        <v>90</v>
      </c>
      <c r="C10" s="23" t="s">
        <v>142</v>
      </c>
      <c r="D10" s="24">
        <v>804396.63489999995</v>
      </c>
      <c r="E10" s="24">
        <v>3072261.1754999999</v>
      </c>
      <c r="F10" s="25">
        <f t="shared" si="0"/>
        <v>3876657.8103999998</v>
      </c>
      <c r="H10" s="26"/>
      <c r="I10" s="28"/>
      <c r="J10" s="26"/>
      <c r="K10" s="28"/>
      <c r="L10" s="26"/>
      <c r="M10" s="26"/>
      <c r="N10" s="28"/>
      <c r="O10" s="28"/>
      <c r="P10" s="28"/>
    </row>
    <row r="11" spans="1:16" ht="36">
      <c r="A11" s="22">
        <v>6</v>
      </c>
      <c r="B11" s="23" t="s">
        <v>90</v>
      </c>
      <c r="C11" s="23" t="s">
        <v>144</v>
      </c>
      <c r="D11" s="24">
        <v>830733.80359999998</v>
      </c>
      <c r="E11" s="24">
        <v>3172851.6771999998</v>
      </c>
      <c r="F11" s="25">
        <f t="shared" si="0"/>
        <v>4003585.4808</v>
      </c>
      <c r="H11" s="26"/>
      <c r="I11" s="28"/>
      <c r="J11" s="26"/>
      <c r="K11" s="28"/>
      <c r="L11" s="26"/>
      <c r="M11" s="26"/>
      <c r="N11" s="28"/>
      <c r="O11" s="28"/>
      <c r="P11" s="28"/>
    </row>
    <row r="12" spans="1:16" ht="36">
      <c r="A12" s="22">
        <v>7</v>
      </c>
      <c r="B12" s="23" t="s">
        <v>90</v>
      </c>
      <c r="C12" s="23" t="s">
        <v>145</v>
      </c>
      <c r="D12" s="24">
        <v>806034.29779999994</v>
      </c>
      <c r="E12" s="24">
        <v>3078515.9608</v>
      </c>
      <c r="F12" s="25">
        <f t="shared" si="0"/>
        <v>3884550.2585999998</v>
      </c>
      <c r="H12" s="26"/>
      <c r="I12" s="28"/>
      <c r="J12" s="26"/>
      <c r="K12" s="28"/>
      <c r="L12" s="26"/>
      <c r="M12" s="26"/>
      <c r="N12" s="28"/>
      <c r="O12" s="28"/>
      <c r="P12" s="28"/>
    </row>
    <row r="13" spans="1:16" ht="18">
      <c r="A13" s="22">
        <v>8</v>
      </c>
      <c r="B13" s="23" t="s">
        <v>90</v>
      </c>
      <c r="C13" s="23" t="s">
        <v>147</v>
      </c>
      <c r="D13" s="24">
        <v>785933.70140000002</v>
      </c>
      <c r="E13" s="24">
        <v>3001745.0254000002</v>
      </c>
      <c r="F13" s="25">
        <f t="shared" si="0"/>
        <v>3787678.7267999998</v>
      </c>
      <c r="H13" s="26"/>
      <c r="I13" s="28"/>
      <c r="J13" s="26"/>
      <c r="K13" s="28"/>
      <c r="L13" s="26"/>
      <c r="M13" s="26"/>
      <c r="N13" s="28"/>
      <c r="O13" s="28"/>
      <c r="P13" s="28"/>
    </row>
    <row r="14" spans="1:16" ht="18">
      <c r="A14" s="22">
        <v>9</v>
      </c>
      <c r="B14" s="23" t="s">
        <v>90</v>
      </c>
      <c r="C14" s="23" t="s">
        <v>149</v>
      </c>
      <c r="D14" s="24">
        <v>847910.54260000004</v>
      </c>
      <c r="E14" s="24">
        <v>3238455.4177000001</v>
      </c>
      <c r="F14" s="25">
        <f t="shared" si="0"/>
        <v>4086365.9602999999</v>
      </c>
      <c r="H14" s="26"/>
      <c r="I14" s="28"/>
      <c r="J14" s="26"/>
      <c r="K14" s="28"/>
      <c r="L14" s="26"/>
      <c r="M14" s="26"/>
      <c r="N14" s="28"/>
      <c r="O14" s="28"/>
      <c r="P14" s="28"/>
    </row>
    <row r="15" spans="1:16" ht="18">
      <c r="A15" s="22">
        <v>10</v>
      </c>
      <c r="B15" s="23" t="s">
        <v>90</v>
      </c>
      <c r="C15" s="23" t="s">
        <v>151</v>
      </c>
      <c r="D15" s="24">
        <v>860457.63320000004</v>
      </c>
      <c r="E15" s="24">
        <v>3286376.9750000001</v>
      </c>
      <c r="F15" s="25">
        <f t="shared" si="0"/>
        <v>4146834.6082000001</v>
      </c>
      <c r="H15" s="26"/>
      <c r="I15" s="28"/>
      <c r="J15" s="26"/>
      <c r="K15" s="28"/>
      <c r="L15" s="26"/>
      <c r="M15" s="26"/>
      <c r="N15" s="28"/>
      <c r="O15" s="28"/>
      <c r="P15" s="28"/>
    </row>
    <row r="16" spans="1:16" ht="18">
      <c r="A16" s="22">
        <v>11</v>
      </c>
      <c r="B16" s="23" t="s">
        <v>90</v>
      </c>
      <c r="C16" s="23" t="s">
        <v>153</v>
      </c>
      <c r="D16" s="24">
        <v>940979.2487</v>
      </c>
      <c r="E16" s="24">
        <v>3593916.0948000001</v>
      </c>
      <c r="F16" s="25">
        <f t="shared" si="0"/>
        <v>4534895.3435000004</v>
      </c>
      <c r="H16" s="26"/>
      <c r="I16" s="28"/>
      <c r="J16" s="26"/>
      <c r="K16" s="28"/>
      <c r="L16" s="26"/>
      <c r="M16" s="26"/>
      <c r="N16" s="28"/>
      <c r="O16" s="28"/>
      <c r="P16" s="28"/>
    </row>
    <row r="17" spans="1:16" ht="18">
      <c r="A17" s="22">
        <v>12</v>
      </c>
      <c r="B17" s="23" t="s">
        <v>90</v>
      </c>
      <c r="C17" s="23" t="s">
        <v>155</v>
      </c>
      <c r="D17" s="24">
        <v>905995.74</v>
      </c>
      <c r="E17" s="24">
        <v>3460302.3141999999</v>
      </c>
      <c r="F17" s="25">
        <f t="shared" si="0"/>
        <v>4366298.0542000001</v>
      </c>
      <c r="H17" s="26"/>
      <c r="I17" s="28"/>
      <c r="J17" s="26"/>
      <c r="K17" s="28"/>
      <c r="L17" s="26"/>
      <c r="M17" s="26"/>
      <c r="N17" s="28"/>
      <c r="O17" s="28"/>
      <c r="P17" s="28"/>
    </row>
    <row r="18" spans="1:16" ht="18">
      <c r="A18" s="22">
        <v>13</v>
      </c>
      <c r="B18" s="23" t="s">
        <v>90</v>
      </c>
      <c r="C18" s="23" t="s">
        <v>157</v>
      </c>
      <c r="D18" s="24">
        <v>691838.33120000002</v>
      </c>
      <c r="E18" s="24">
        <v>2642363.1732000001</v>
      </c>
      <c r="F18" s="25">
        <f t="shared" si="0"/>
        <v>3334201.5044</v>
      </c>
      <c r="H18" s="26"/>
      <c r="I18" s="28"/>
      <c r="J18" s="26"/>
      <c r="K18" s="28"/>
      <c r="L18" s="26"/>
      <c r="M18" s="26"/>
      <c r="N18" s="28"/>
      <c r="O18" s="28"/>
      <c r="P18" s="28"/>
    </row>
    <row r="19" spans="1:16" ht="18">
      <c r="A19" s="22">
        <v>14</v>
      </c>
      <c r="B19" s="23" t="s">
        <v>90</v>
      </c>
      <c r="C19" s="23" t="s">
        <v>159</v>
      </c>
      <c r="D19" s="24">
        <v>653692.72450000001</v>
      </c>
      <c r="E19" s="24">
        <v>2496672.2773000002</v>
      </c>
      <c r="F19" s="25">
        <f t="shared" si="0"/>
        <v>3150365.0018000002</v>
      </c>
      <c r="H19" s="26"/>
      <c r="I19" s="28"/>
      <c r="J19" s="26"/>
      <c r="K19" s="28"/>
      <c r="L19" s="26"/>
      <c r="M19" s="26"/>
      <c r="N19" s="28"/>
      <c r="O19" s="28"/>
      <c r="P19" s="28"/>
    </row>
    <row r="20" spans="1:16" ht="18">
      <c r="A20" s="22">
        <v>15</v>
      </c>
      <c r="B20" s="23" t="s">
        <v>90</v>
      </c>
      <c r="C20" s="23" t="s">
        <v>161</v>
      </c>
      <c r="D20" s="24">
        <v>680685.60219999996</v>
      </c>
      <c r="E20" s="24">
        <v>2599767.1518000001</v>
      </c>
      <c r="F20" s="25">
        <f t="shared" si="0"/>
        <v>3280452.7540000002</v>
      </c>
      <c r="H20" s="26"/>
      <c r="I20" s="28"/>
      <c r="J20" s="26"/>
      <c r="K20" s="28"/>
      <c r="L20" s="26"/>
      <c r="M20" s="26"/>
      <c r="N20" s="28"/>
      <c r="O20" s="28"/>
      <c r="P20" s="28"/>
    </row>
    <row r="21" spans="1:16" ht="18">
      <c r="A21" s="22">
        <v>16</v>
      </c>
      <c r="B21" s="23" t="s">
        <v>90</v>
      </c>
      <c r="C21" s="23" t="s">
        <v>163</v>
      </c>
      <c r="D21" s="24">
        <v>1014682.7278</v>
      </c>
      <c r="E21" s="24">
        <v>3875414.4594999999</v>
      </c>
      <c r="F21" s="25">
        <f t="shared" si="0"/>
        <v>4890097.1873000003</v>
      </c>
      <c r="H21" s="26"/>
      <c r="I21" s="28"/>
      <c r="J21" s="26"/>
      <c r="K21" s="28"/>
      <c r="L21" s="26"/>
      <c r="M21" s="26"/>
      <c r="N21" s="28"/>
      <c r="O21" s="28"/>
      <c r="P21" s="28"/>
    </row>
    <row r="22" spans="1:16" ht="18">
      <c r="A22" s="22">
        <v>17</v>
      </c>
      <c r="B22" s="23" t="s">
        <v>90</v>
      </c>
      <c r="C22" s="23" t="s">
        <v>165</v>
      </c>
      <c r="D22" s="24">
        <v>876745.40040000004</v>
      </c>
      <c r="E22" s="24">
        <v>3348585.4336000001</v>
      </c>
      <c r="F22" s="25">
        <f t="shared" si="0"/>
        <v>4225330.8339999998</v>
      </c>
      <c r="H22" s="26"/>
      <c r="I22" s="28"/>
      <c r="J22" s="26"/>
      <c r="K22" s="28"/>
      <c r="L22" s="26"/>
      <c r="M22" s="26"/>
      <c r="N22" s="28"/>
      <c r="O22" s="28"/>
      <c r="P22" s="28"/>
    </row>
    <row r="23" spans="1:16" ht="18">
      <c r="A23" s="22">
        <v>18</v>
      </c>
      <c r="B23" s="23" t="s">
        <v>91</v>
      </c>
      <c r="C23" s="23" t="s">
        <v>170</v>
      </c>
      <c r="D23" s="24">
        <v>899131.01679999998</v>
      </c>
      <c r="E23" s="24">
        <v>3434083.6283</v>
      </c>
      <c r="F23" s="25">
        <f t="shared" si="0"/>
        <v>4333214.6451000003</v>
      </c>
      <c r="H23" s="26"/>
      <c r="I23" s="28"/>
      <c r="J23" s="26"/>
      <c r="K23" s="28"/>
      <c r="L23" s="26"/>
      <c r="M23" s="26"/>
      <c r="N23" s="28"/>
      <c r="O23" s="28"/>
      <c r="P23" s="28"/>
    </row>
    <row r="24" spans="1:16" ht="18">
      <c r="A24" s="22">
        <v>19</v>
      </c>
      <c r="B24" s="23" t="s">
        <v>91</v>
      </c>
      <c r="C24" s="23" t="s">
        <v>172</v>
      </c>
      <c r="D24" s="24">
        <v>1098421.0588</v>
      </c>
      <c r="E24" s="24">
        <v>4195239.2975000003</v>
      </c>
      <c r="F24" s="25">
        <f t="shared" si="0"/>
        <v>5293660.3563000001</v>
      </c>
      <c r="H24" s="26"/>
      <c r="I24" s="28"/>
      <c r="J24" s="26"/>
      <c r="K24" s="28"/>
      <c r="L24" s="26"/>
      <c r="M24" s="26"/>
      <c r="N24" s="28"/>
      <c r="O24" s="28"/>
      <c r="P24" s="28"/>
    </row>
    <row r="25" spans="1:16" ht="18">
      <c r="A25" s="22">
        <v>20</v>
      </c>
      <c r="B25" s="23" t="s">
        <v>91</v>
      </c>
      <c r="C25" s="23" t="s">
        <v>173</v>
      </c>
      <c r="D25" s="24">
        <v>935305.84629999998</v>
      </c>
      <c r="E25" s="24">
        <v>3572247.4637000002</v>
      </c>
      <c r="F25" s="25">
        <f t="shared" si="0"/>
        <v>4507553.3099999996</v>
      </c>
      <c r="H25" s="26"/>
      <c r="I25" s="28"/>
      <c r="J25" s="26"/>
      <c r="K25" s="28"/>
      <c r="L25" s="26"/>
      <c r="M25" s="26"/>
      <c r="N25" s="28"/>
      <c r="O25" s="28"/>
      <c r="P25" s="28"/>
    </row>
    <row r="26" spans="1:16" ht="18">
      <c r="A26" s="22">
        <v>21</v>
      </c>
      <c r="B26" s="23" t="s">
        <v>91</v>
      </c>
      <c r="C26" s="23" t="s">
        <v>175</v>
      </c>
      <c r="D26" s="24">
        <v>818873.74479999999</v>
      </c>
      <c r="E26" s="24">
        <v>3127554.1255000001</v>
      </c>
      <c r="F26" s="25">
        <f t="shared" si="0"/>
        <v>3946427.8703000001</v>
      </c>
      <c r="H26" s="26"/>
      <c r="I26" s="28"/>
      <c r="J26" s="26"/>
      <c r="K26" s="28"/>
      <c r="L26" s="26"/>
      <c r="M26" s="26"/>
      <c r="N26" s="28"/>
      <c r="O26" s="28"/>
      <c r="P26" s="28"/>
    </row>
    <row r="27" spans="1:16" ht="18">
      <c r="A27" s="22">
        <v>22</v>
      </c>
      <c r="B27" s="23" t="s">
        <v>91</v>
      </c>
      <c r="C27" s="23" t="s">
        <v>177</v>
      </c>
      <c r="D27" s="24">
        <v>810304.91469999996</v>
      </c>
      <c r="E27" s="24">
        <v>3094826.8823000002</v>
      </c>
      <c r="F27" s="25">
        <f t="shared" si="0"/>
        <v>3905131.7969999998</v>
      </c>
      <c r="H27" s="26"/>
      <c r="I27" s="28"/>
      <c r="J27" s="26"/>
      <c r="K27" s="28"/>
      <c r="L27" s="26"/>
      <c r="M27" s="26"/>
      <c r="N27" s="28"/>
      <c r="O27" s="28"/>
      <c r="P27" s="28"/>
    </row>
    <row r="28" spans="1:16" ht="18">
      <c r="A28" s="22">
        <v>23</v>
      </c>
      <c r="B28" s="23" t="s">
        <v>91</v>
      </c>
      <c r="C28" s="23" t="s">
        <v>179</v>
      </c>
      <c r="D28" s="24">
        <v>866332.71939999994</v>
      </c>
      <c r="E28" s="24">
        <v>3308815.9043999999</v>
      </c>
      <c r="F28" s="25">
        <f t="shared" si="0"/>
        <v>4175148.6238000002</v>
      </c>
      <c r="H28" s="26"/>
      <c r="I28" s="28"/>
      <c r="J28" s="26"/>
      <c r="K28" s="28"/>
      <c r="L28" s="26"/>
      <c r="M28" s="26"/>
      <c r="N28" s="28"/>
      <c r="O28" s="28"/>
      <c r="P28" s="28"/>
    </row>
    <row r="29" spans="1:16" ht="18">
      <c r="A29" s="22">
        <v>24</v>
      </c>
      <c r="B29" s="23" t="s">
        <v>91</v>
      </c>
      <c r="C29" s="23" t="s">
        <v>181</v>
      </c>
      <c r="D29" s="24">
        <v>943644.04379999998</v>
      </c>
      <c r="E29" s="24">
        <v>3604093.8434000001</v>
      </c>
      <c r="F29" s="25">
        <f t="shared" si="0"/>
        <v>4547737.8871999998</v>
      </c>
      <c r="H29" s="26"/>
      <c r="I29" s="28"/>
      <c r="J29" s="26"/>
      <c r="K29" s="28"/>
      <c r="L29" s="26"/>
      <c r="M29" s="26"/>
      <c r="N29" s="28"/>
      <c r="O29" s="28"/>
      <c r="P29" s="28"/>
    </row>
    <row r="30" spans="1:16" ht="18">
      <c r="A30" s="22">
        <v>25</v>
      </c>
      <c r="B30" s="23" t="s">
        <v>91</v>
      </c>
      <c r="C30" s="23" t="s">
        <v>183</v>
      </c>
      <c r="D30" s="24">
        <v>987130.38800000004</v>
      </c>
      <c r="E30" s="24">
        <v>3770182.8111999999</v>
      </c>
      <c r="F30" s="25">
        <f t="shared" si="0"/>
        <v>4757313.1991999997</v>
      </c>
      <c r="H30" s="26"/>
      <c r="I30" s="28"/>
      <c r="J30" s="26"/>
      <c r="K30" s="28"/>
      <c r="L30" s="26"/>
      <c r="M30" s="26"/>
      <c r="N30" s="28"/>
      <c r="O30" s="28"/>
      <c r="P30" s="28"/>
    </row>
    <row r="31" spans="1:16" ht="18">
      <c r="A31" s="22">
        <v>26</v>
      </c>
      <c r="B31" s="23" t="s">
        <v>91</v>
      </c>
      <c r="C31" s="23" t="s">
        <v>185</v>
      </c>
      <c r="D31" s="24">
        <v>858260.75800000003</v>
      </c>
      <c r="E31" s="24">
        <v>3277986.37</v>
      </c>
      <c r="F31" s="25">
        <f t="shared" si="0"/>
        <v>4136247.128</v>
      </c>
      <c r="H31" s="26"/>
      <c r="I31" s="28"/>
      <c r="J31" s="26"/>
      <c r="K31" s="28"/>
      <c r="L31" s="26"/>
      <c r="M31" s="26"/>
      <c r="N31" s="28"/>
      <c r="O31" s="28"/>
      <c r="P31" s="28"/>
    </row>
    <row r="32" spans="1:16" ht="18">
      <c r="A32" s="22">
        <v>27</v>
      </c>
      <c r="B32" s="23" t="s">
        <v>91</v>
      </c>
      <c r="C32" s="23" t="s">
        <v>187</v>
      </c>
      <c r="D32" s="24">
        <v>768459.63970000006</v>
      </c>
      <c r="E32" s="24">
        <v>2935005.7093000002</v>
      </c>
      <c r="F32" s="25">
        <f t="shared" si="0"/>
        <v>3703465.3489999999</v>
      </c>
      <c r="H32" s="26"/>
      <c r="I32" s="28"/>
      <c r="J32" s="26"/>
      <c r="K32" s="28"/>
      <c r="L32" s="26"/>
      <c r="M32" s="26"/>
      <c r="N32" s="28"/>
      <c r="O32" s="28"/>
      <c r="P32" s="28"/>
    </row>
    <row r="33" spans="1:16" ht="18">
      <c r="A33" s="22">
        <v>28</v>
      </c>
      <c r="B33" s="23" t="s">
        <v>91</v>
      </c>
      <c r="C33" s="23" t="s">
        <v>189</v>
      </c>
      <c r="D33" s="24">
        <v>780926.821</v>
      </c>
      <c r="E33" s="24">
        <v>2982622.0660999999</v>
      </c>
      <c r="F33" s="25">
        <f t="shared" si="0"/>
        <v>3763548.8870999999</v>
      </c>
      <c r="H33" s="26"/>
      <c r="I33" s="28"/>
      <c r="J33" s="26"/>
      <c r="K33" s="28"/>
      <c r="L33" s="26"/>
      <c r="M33" s="26"/>
      <c r="N33" s="28"/>
      <c r="O33" s="28"/>
      <c r="P33" s="28"/>
    </row>
    <row r="34" spans="1:16" ht="18">
      <c r="A34" s="22">
        <v>29</v>
      </c>
      <c r="B34" s="23" t="s">
        <v>91</v>
      </c>
      <c r="C34" s="23" t="s">
        <v>191</v>
      </c>
      <c r="D34" s="24">
        <v>764577.6311</v>
      </c>
      <c r="E34" s="24">
        <v>2920179.0134999999</v>
      </c>
      <c r="F34" s="25">
        <f t="shared" si="0"/>
        <v>3684756.6446000002</v>
      </c>
      <c r="H34" s="26"/>
      <c r="I34" s="28"/>
      <c r="J34" s="26"/>
      <c r="K34" s="28"/>
      <c r="L34" s="26"/>
      <c r="M34" s="26"/>
      <c r="N34" s="28"/>
      <c r="O34" s="28"/>
      <c r="P34" s="28"/>
    </row>
    <row r="35" spans="1:16" ht="18">
      <c r="A35" s="22">
        <v>30</v>
      </c>
      <c r="B35" s="23" t="s">
        <v>91</v>
      </c>
      <c r="C35" s="23" t="s">
        <v>193</v>
      </c>
      <c r="D35" s="24">
        <v>886544.20079999999</v>
      </c>
      <c r="E35" s="24">
        <v>3386010.3465</v>
      </c>
      <c r="F35" s="25">
        <f t="shared" si="0"/>
        <v>4272554.5472999997</v>
      </c>
      <c r="H35" s="26"/>
      <c r="I35" s="28"/>
      <c r="J35" s="26"/>
      <c r="K35" s="28"/>
      <c r="L35" s="26"/>
      <c r="M35" s="26"/>
      <c r="N35" s="28"/>
      <c r="O35" s="28"/>
      <c r="P35" s="28"/>
    </row>
    <row r="36" spans="1:16" ht="18">
      <c r="A36" s="22">
        <v>31</v>
      </c>
      <c r="B36" s="23" t="s">
        <v>91</v>
      </c>
      <c r="C36" s="23" t="s">
        <v>195</v>
      </c>
      <c r="D36" s="24">
        <v>859452.09860000003</v>
      </c>
      <c r="E36" s="24">
        <v>3282536.5003</v>
      </c>
      <c r="F36" s="25">
        <f t="shared" si="0"/>
        <v>4141988.5989000001</v>
      </c>
      <c r="H36" s="26"/>
      <c r="I36" s="28"/>
      <c r="J36" s="26"/>
      <c r="K36" s="28"/>
      <c r="L36" s="26"/>
      <c r="M36" s="26"/>
      <c r="N36" s="28"/>
      <c r="O36" s="28"/>
      <c r="P36" s="28"/>
    </row>
    <row r="37" spans="1:16" ht="18">
      <c r="A37" s="22">
        <v>32</v>
      </c>
      <c r="B37" s="23" t="s">
        <v>91</v>
      </c>
      <c r="C37" s="23" t="s">
        <v>197</v>
      </c>
      <c r="D37" s="24">
        <v>820124.09409999999</v>
      </c>
      <c r="E37" s="24">
        <v>3132329.6294999998</v>
      </c>
      <c r="F37" s="25">
        <f t="shared" si="0"/>
        <v>3952453.7236000001</v>
      </c>
      <c r="H37" s="26"/>
      <c r="I37" s="28"/>
      <c r="J37" s="26"/>
      <c r="K37" s="28"/>
      <c r="L37" s="26"/>
      <c r="M37" s="26"/>
      <c r="N37" s="28"/>
      <c r="O37" s="28"/>
      <c r="P37" s="28"/>
    </row>
    <row r="38" spans="1:16" ht="18">
      <c r="A38" s="22">
        <v>33</v>
      </c>
      <c r="B38" s="23" t="s">
        <v>91</v>
      </c>
      <c r="C38" s="23" t="s">
        <v>199</v>
      </c>
      <c r="D38" s="24">
        <v>764048.09030000004</v>
      </c>
      <c r="E38" s="24">
        <v>2918156.5192</v>
      </c>
      <c r="F38" s="25">
        <f t="shared" si="0"/>
        <v>3682204.6094999998</v>
      </c>
      <c r="H38" s="26"/>
      <c r="I38" s="28"/>
      <c r="J38" s="26"/>
      <c r="K38" s="28"/>
      <c r="L38" s="26"/>
      <c r="M38" s="26"/>
      <c r="N38" s="28"/>
      <c r="O38" s="28"/>
      <c r="P38" s="28"/>
    </row>
    <row r="39" spans="1:16" ht="18">
      <c r="A39" s="22">
        <v>34</v>
      </c>
      <c r="B39" s="23" t="s">
        <v>91</v>
      </c>
      <c r="C39" s="23" t="s">
        <v>201</v>
      </c>
      <c r="D39" s="24">
        <v>726118.4621</v>
      </c>
      <c r="E39" s="24">
        <v>2773290.5177000002</v>
      </c>
      <c r="F39" s="25">
        <f t="shared" si="0"/>
        <v>3499408.9797999999</v>
      </c>
      <c r="H39" s="26"/>
      <c r="I39" s="28"/>
      <c r="J39" s="26"/>
      <c r="K39" s="28"/>
      <c r="L39" s="26"/>
      <c r="M39" s="26"/>
      <c r="N39" s="28"/>
      <c r="O39" s="28"/>
      <c r="P39" s="28"/>
    </row>
    <row r="40" spans="1:16" ht="18">
      <c r="A40" s="22">
        <v>35</v>
      </c>
      <c r="B40" s="23" t="s">
        <v>91</v>
      </c>
      <c r="C40" s="23" t="s">
        <v>203</v>
      </c>
      <c r="D40" s="24">
        <v>822572.679</v>
      </c>
      <c r="E40" s="24">
        <v>3141681.5986000001</v>
      </c>
      <c r="F40" s="25">
        <f t="shared" si="0"/>
        <v>3964254.2776000001</v>
      </c>
      <c r="H40" s="26"/>
      <c r="I40" s="28"/>
      <c r="J40" s="26"/>
      <c r="K40" s="28"/>
      <c r="L40" s="26"/>
      <c r="M40" s="26"/>
      <c r="N40" s="28"/>
      <c r="O40" s="28"/>
      <c r="P40" s="28"/>
    </row>
    <row r="41" spans="1:16" ht="18">
      <c r="A41" s="22">
        <v>36</v>
      </c>
      <c r="B41" s="23" t="s">
        <v>91</v>
      </c>
      <c r="C41" s="23" t="s">
        <v>205</v>
      </c>
      <c r="D41" s="24">
        <v>1035386.9613</v>
      </c>
      <c r="E41" s="24">
        <v>3954490.8879999998</v>
      </c>
      <c r="F41" s="25">
        <f t="shared" si="0"/>
        <v>4989877.8492999999</v>
      </c>
      <c r="H41" s="26"/>
      <c r="I41" s="28"/>
      <c r="J41" s="26"/>
      <c r="K41" s="28"/>
      <c r="L41" s="26"/>
      <c r="M41" s="26"/>
      <c r="N41" s="28"/>
      <c r="O41" s="28"/>
      <c r="P41" s="28"/>
    </row>
    <row r="42" spans="1:16" ht="18">
      <c r="A42" s="22">
        <v>37</v>
      </c>
      <c r="B42" s="23" t="s">
        <v>91</v>
      </c>
      <c r="C42" s="23" t="s">
        <v>207</v>
      </c>
      <c r="D42" s="24">
        <v>887099.73380000005</v>
      </c>
      <c r="E42" s="24">
        <v>3388132.1139000002</v>
      </c>
      <c r="F42" s="25">
        <f t="shared" si="0"/>
        <v>4275231.8476999998</v>
      </c>
      <c r="H42" s="26"/>
      <c r="I42" s="28"/>
      <c r="J42" s="26"/>
      <c r="K42" s="28"/>
      <c r="L42" s="26"/>
      <c r="M42" s="26"/>
      <c r="N42" s="28"/>
      <c r="O42" s="28"/>
      <c r="P42" s="28"/>
    </row>
    <row r="43" spans="1:16" ht="18">
      <c r="A43" s="22">
        <v>38</v>
      </c>
      <c r="B43" s="23" t="s">
        <v>91</v>
      </c>
      <c r="C43" s="23" t="s">
        <v>209</v>
      </c>
      <c r="D43" s="24">
        <v>859666.57</v>
      </c>
      <c r="E43" s="24">
        <v>3283355.6389000001</v>
      </c>
      <c r="F43" s="25">
        <f t="shared" si="0"/>
        <v>4143022.2089</v>
      </c>
      <c r="H43" s="26"/>
      <c r="I43" s="28"/>
      <c r="J43" s="26"/>
      <c r="K43" s="28"/>
      <c r="L43" s="26"/>
      <c r="M43" s="26"/>
      <c r="N43" s="28"/>
      <c r="O43" s="28"/>
      <c r="P43" s="28"/>
    </row>
    <row r="44" spans="1:16" ht="18">
      <c r="A44" s="22">
        <v>39</v>
      </c>
      <c r="B44" s="23" t="s">
        <v>92</v>
      </c>
      <c r="C44" s="23" t="s">
        <v>214</v>
      </c>
      <c r="D44" s="24">
        <v>825483.13450000004</v>
      </c>
      <c r="E44" s="24">
        <v>3152797.6066999999</v>
      </c>
      <c r="F44" s="25">
        <f t="shared" si="0"/>
        <v>3978280.7412</v>
      </c>
      <c r="H44" s="26"/>
      <c r="I44" s="28"/>
      <c r="J44" s="26"/>
      <c r="K44" s="28"/>
      <c r="L44" s="26"/>
      <c r="M44" s="26"/>
      <c r="N44" s="28"/>
      <c r="O44" s="28"/>
      <c r="P44" s="28"/>
    </row>
    <row r="45" spans="1:16" ht="18">
      <c r="A45" s="22">
        <v>40</v>
      </c>
      <c r="B45" s="23" t="s">
        <v>92</v>
      </c>
      <c r="C45" s="23" t="s">
        <v>215</v>
      </c>
      <c r="D45" s="24">
        <v>644535.97629999998</v>
      </c>
      <c r="E45" s="24">
        <v>2461699.5776</v>
      </c>
      <c r="F45" s="25">
        <f t="shared" si="0"/>
        <v>3106235.5539000002</v>
      </c>
      <c r="H45" s="26"/>
      <c r="I45" s="28"/>
      <c r="J45" s="26"/>
      <c r="K45" s="28"/>
      <c r="L45" s="26"/>
      <c r="M45" s="26"/>
      <c r="N45" s="28"/>
      <c r="O45" s="28"/>
      <c r="P45" s="28"/>
    </row>
    <row r="46" spans="1:16" ht="18">
      <c r="A46" s="22">
        <v>41</v>
      </c>
      <c r="B46" s="23" t="s">
        <v>92</v>
      </c>
      <c r="C46" s="23" t="s">
        <v>217</v>
      </c>
      <c r="D46" s="24">
        <v>850970.08349999995</v>
      </c>
      <c r="E46" s="24">
        <v>3250140.8330999999</v>
      </c>
      <c r="F46" s="25">
        <f t="shared" si="0"/>
        <v>4101110.9166000001</v>
      </c>
      <c r="H46" s="26"/>
      <c r="I46" s="28"/>
      <c r="J46" s="26"/>
      <c r="K46" s="28"/>
      <c r="L46" s="26"/>
      <c r="M46" s="26"/>
      <c r="N46" s="28"/>
      <c r="O46" s="28"/>
      <c r="P46" s="28"/>
    </row>
    <row r="47" spans="1:16" ht="18">
      <c r="A47" s="22">
        <v>42</v>
      </c>
      <c r="B47" s="23" t="s">
        <v>92</v>
      </c>
      <c r="C47" s="23" t="s">
        <v>219</v>
      </c>
      <c r="D47" s="24">
        <v>652365.22490000003</v>
      </c>
      <c r="E47" s="24">
        <v>2491602.1099</v>
      </c>
      <c r="F47" s="25">
        <f t="shared" si="0"/>
        <v>3143967.3347999998</v>
      </c>
      <c r="H47" s="26"/>
      <c r="I47" s="28"/>
      <c r="J47" s="26"/>
      <c r="K47" s="28"/>
      <c r="L47" s="26"/>
      <c r="M47" s="26"/>
      <c r="N47" s="28"/>
      <c r="O47" s="28"/>
      <c r="P47" s="28"/>
    </row>
    <row r="48" spans="1:16" ht="18">
      <c r="A48" s="22">
        <v>43</v>
      </c>
      <c r="B48" s="23" t="s">
        <v>92</v>
      </c>
      <c r="C48" s="23" t="s">
        <v>221</v>
      </c>
      <c r="D48" s="24">
        <v>876671.74040000001</v>
      </c>
      <c r="E48" s="24">
        <v>3348304.1014999999</v>
      </c>
      <c r="F48" s="25">
        <f t="shared" si="0"/>
        <v>4224975.8419000003</v>
      </c>
      <c r="H48" s="26"/>
      <c r="I48" s="28"/>
      <c r="J48" s="26"/>
      <c r="K48" s="28"/>
      <c r="L48" s="26"/>
      <c r="M48" s="26"/>
      <c r="N48" s="28"/>
      <c r="O48" s="28"/>
      <c r="P48" s="28"/>
    </row>
    <row r="49" spans="1:16" ht="18">
      <c r="A49" s="22">
        <v>44</v>
      </c>
      <c r="B49" s="23" t="s">
        <v>92</v>
      </c>
      <c r="C49" s="23" t="s">
        <v>223</v>
      </c>
      <c r="D49" s="24">
        <v>764118.17619999999</v>
      </c>
      <c r="E49" s="24">
        <v>2918424.2008000002</v>
      </c>
      <c r="F49" s="25">
        <f t="shared" si="0"/>
        <v>3682542.3769999999</v>
      </c>
      <c r="H49" s="26"/>
      <c r="I49" s="28"/>
      <c r="J49" s="26"/>
      <c r="K49" s="28"/>
      <c r="L49" s="26"/>
      <c r="M49" s="26"/>
      <c r="N49" s="28"/>
      <c r="O49" s="28"/>
      <c r="P49" s="28"/>
    </row>
    <row r="50" spans="1:16" ht="18">
      <c r="A50" s="22">
        <v>45</v>
      </c>
      <c r="B50" s="23" t="s">
        <v>92</v>
      </c>
      <c r="C50" s="23" t="s">
        <v>225</v>
      </c>
      <c r="D50" s="24">
        <v>866643.09439999994</v>
      </c>
      <c r="E50" s="24">
        <v>3310001.3309999998</v>
      </c>
      <c r="F50" s="25">
        <f t="shared" si="0"/>
        <v>4176644.4254000001</v>
      </c>
      <c r="H50" s="26"/>
      <c r="I50" s="28"/>
      <c r="J50" s="26"/>
      <c r="K50" s="28"/>
      <c r="L50" s="26"/>
      <c r="M50" s="26"/>
      <c r="N50" s="28"/>
      <c r="O50" s="28"/>
      <c r="P50" s="28"/>
    </row>
    <row r="51" spans="1:16" ht="18">
      <c r="A51" s="22">
        <v>46</v>
      </c>
      <c r="B51" s="23" t="s">
        <v>92</v>
      </c>
      <c r="C51" s="23" t="s">
        <v>227</v>
      </c>
      <c r="D51" s="24">
        <v>694396.96329999994</v>
      </c>
      <c r="E51" s="24">
        <v>2652135.4493999998</v>
      </c>
      <c r="F51" s="25">
        <f t="shared" si="0"/>
        <v>3346532.4127000002</v>
      </c>
      <c r="H51" s="26"/>
      <c r="I51" s="28"/>
      <c r="J51" s="26"/>
      <c r="K51" s="28"/>
      <c r="L51" s="26"/>
      <c r="M51" s="26"/>
      <c r="N51" s="28"/>
      <c r="O51" s="28"/>
      <c r="P51" s="28"/>
    </row>
    <row r="52" spans="1:16" ht="36">
      <c r="A52" s="22">
        <v>47</v>
      </c>
      <c r="B52" s="23" t="s">
        <v>92</v>
      </c>
      <c r="C52" s="23" t="s">
        <v>229</v>
      </c>
      <c r="D52" s="24">
        <v>805871.70259999996</v>
      </c>
      <c r="E52" s="24">
        <v>3077894.9548999998</v>
      </c>
      <c r="F52" s="25">
        <f t="shared" si="0"/>
        <v>3883766.6575000002</v>
      </c>
      <c r="H52" s="26"/>
      <c r="I52" s="28"/>
      <c r="J52" s="26"/>
      <c r="K52" s="28"/>
      <c r="L52" s="26"/>
      <c r="M52" s="26"/>
      <c r="N52" s="28"/>
      <c r="O52" s="28"/>
      <c r="P52" s="28"/>
    </row>
    <row r="53" spans="1:16" ht="18">
      <c r="A53" s="22">
        <v>48</v>
      </c>
      <c r="B53" s="23" t="s">
        <v>92</v>
      </c>
      <c r="C53" s="23" t="s">
        <v>231</v>
      </c>
      <c r="D53" s="24">
        <v>876751.10470000003</v>
      </c>
      <c r="E53" s="24">
        <v>3348607.2201999999</v>
      </c>
      <c r="F53" s="25">
        <f t="shared" si="0"/>
        <v>4225358.3249000004</v>
      </c>
      <c r="H53" s="26"/>
      <c r="I53" s="28"/>
      <c r="J53" s="26"/>
      <c r="K53" s="28"/>
      <c r="L53" s="26"/>
      <c r="M53" s="26"/>
      <c r="N53" s="28"/>
      <c r="O53" s="28"/>
      <c r="P53" s="28"/>
    </row>
    <row r="54" spans="1:16" ht="18">
      <c r="A54" s="22">
        <v>49</v>
      </c>
      <c r="B54" s="23" t="s">
        <v>92</v>
      </c>
      <c r="C54" s="23" t="s">
        <v>233</v>
      </c>
      <c r="D54" s="24">
        <v>674771.92799999996</v>
      </c>
      <c r="E54" s="24">
        <v>2577180.8418000001</v>
      </c>
      <c r="F54" s="25">
        <f t="shared" si="0"/>
        <v>3251952.7697999999</v>
      </c>
      <c r="H54" s="26"/>
      <c r="I54" s="28"/>
      <c r="J54" s="26"/>
      <c r="K54" s="28"/>
      <c r="L54" s="26"/>
      <c r="M54" s="26"/>
      <c r="N54" s="28"/>
      <c r="O54" s="28"/>
      <c r="P54" s="28"/>
    </row>
    <row r="55" spans="1:16" ht="18">
      <c r="A55" s="22">
        <v>50</v>
      </c>
      <c r="B55" s="23" t="s">
        <v>92</v>
      </c>
      <c r="C55" s="23" t="s">
        <v>235</v>
      </c>
      <c r="D55" s="24">
        <v>798133.93859999999</v>
      </c>
      <c r="E55" s="24">
        <v>3048341.8330999999</v>
      </c>
      <c r="F55" s="25">
        <f t="shared" si="0"/>
        <v>3846475.7716999999</v>
      </c>
      <c r="H55" s="26"/>
      <c r="I55" s="28"/>
      <c r="J55" s="26"/>
      <c r="K55" s="28"/>
      <c r="L55" s="26"/>
      <c r="M55" s="26"/>
      <c r="N55" s="28"/>
      <c r="O55" s="28"/>
      <c r="P55" s="28"/>
    </row>
    <row r="56" spans="1:16" ht="18">
      <c r="A56" s="22">
        <v>51</v>
      </c>
      <c r="B56" s="23" t="s">
        <v>92</v>
      </c>
      <c r="C56" s="23" t="s">
        <v>237</v>
      </c>
      <c r="D56" s="24">
        <v>798358.96699999995</v>
      </c>
      <c r="E56" s="24">
        <v>3049201.2921000002</v>
      </c>
      <c r="F56" s="25">
        <f t="shared" si="0"/>
        <v>3847560.2590999999</v>
      </c>
      <c r="H56" s="26"/>
      <c r="I56" s="28"/>
      <c r="J56" s="26"/>
      <c r="K56" s="28"/>
      <c r="L56" s="26"/>
      <c r="M56" s="26"/>
      <c r="N56" s="28"/>
      <c r="O56" s="28"/>
      <c r="P56" s="28"/>
    </row>
    <row r="57" spans="1:16" ht="18">
      <c r="A57" s="22">
        <v>52</v>
      </c>
      <c r="B57" s="23" t="s">
        <v>92</v>
      </c>
      <c r="C57" s="23" t="s">
        <v>239</v>
      </c>
      <c r="D57" s="24">
        <v>823388.51</v>
      </c>
      <c r="E57" s="24">
        <v>3144797.5312999999</v>
      </c>
      <c r="F57" s="25">
        <f t="shared" si="0"/>
        <v>3968186.0413000002</v>
      </c>
      <c r="H57" s="26"/>
      <c r="I57" s="28"/>
      <c r="J57" s="26"/>
      <c r="K57" s="28"/>
      <c r="L57" s="26"/>
      <c r="M57" s="26"/>
      <c r="N57" s="28"/>
      <c r="O57" s="28"/>
      <c r="P57" s="28"/>
    </row>
    <row r="58" spans="1:16" ht="18">
      <c r="A58" s="22">
        <v>53</v>
      </c>
      <c r="B58" s="23" t="s">
        <v>92</v>
      </c>
      <c r="C58" s="23" t="s">
        <v>241</v>
      </c>
      <c r="D58" s="24">
        <v>752246.09499999997</v>
      </c>
      <c r="E58" s="24">
        <v>2873080.7315000002</v>
      </c>
      <c r="F58" s="25">
        <f t="shared" si="0"/>
        <v>3625326.8265</v>
      </c>
      <c r="H58" s="26"/>
      <c r="I58" s="28"/>
      <c r="J58" s="26"/>
      <c r="K58" s="28"/>
      <c r="L58" s="26"/>
      <c r="M58" s="26"/>
      <c r="N58" s="28"/>
      <c r="O58" s="28"/>
      <c r="P58" s="28"/>
    </row>
    <row r="59" spans="1:16" ht="18">
      <c r="A59" s="22">
        <v>54</v>
      </c>
      <c r="B59" s="23" t="s">
        <v>92</v>
      </c>
      <c r="C59" s="23" t="s">
        <v>243</v>
      </c>
      <c r="D59" s="24">
        <v>768081.15800000005</v>
      </c>
      <c r="E59" s="24">
        <v>2933560.1605000002</v>
      </c>
      <c r="F59" s="25">
        <f t="shared" si="0"/>
        <v>3701641.3185000001</v>
      </c>
      <c r="H59" s="26"/>
      <c r="I59" s="28"/>
      <c r="J59" s="26"/>
      <c r="K59" s="28"/>
      <c r="L59" s="26"/>
      <c r="M59" s="26"/>
      <c r="N59" s="28"/>
      <c r="O59" s="28"/>
      <c r="P59" s="28"/>
    </row>
    <row r="60" spans="1:16" ht="18">
      <c r="A60" s="22">
        <v>55</v>
      </c>
      <c r="B60" s="23" t="s">
        <v>92</v>
      </c>
      <c r="C60" s="23" t="s">
        <v>245</v>
      </c>
      <c r="D60" s="24">
        <v>716958.10419999994</v>
      </c>
      <c r="E60" s="24">
        <v>2738304.0310999998</v>
      </c>
      <c r="F60" s="25">
        <f t="shared" si="0"/>
        <v>3455262.1353000002</v>
      </c>
      <c r="H60" s="26"/>
      <c r="I60" s="28"/>
      <c r="J60" s="26"/>
      <c r="K60" s="28"/>
      <c r="L60" s="26"/>
      <c r="M60" s="26"/>
      <c r="N60" s="28"/>
      <c r="O60" s="28"/>
      <c r="P60" s="28"/>
    </row>
    <row r="61" spans="1:16" ht="18">
      <c r="A61" s="22">
        <v>56</v>
      </c>
      <c r="B61" s="23" t="s">
        <v>92</v>
      </c>
      <c r="C61" s="23" t="s">
        <v>247</v>
      </c>
      <c r="D61" s="24">
        <v>890752.04579999996</v>
      </c>
      <c r="E61" s="24">
        <v>3402081.5214</v>
      </c>
      <c r="F61" s="25">
        <f t="shared" si="0"/>
        <v>4292833.5672000004</v>
      </c>
      <c r="H61" s="26"/>
      <c r="I61" s="28"/>
      <c r="J61" s="26"/>
      <c r="K61" s="28"/>
      <c r="L61" s="26"/>
      <c r="M61" s="26"/>
      <c r="N61" s="28"/>
      <c r="O61" s="28"/>
      <c r="P61" s="28"/>
    </row>
    <row r="62" spans="1:16" ht="18">
      <c r="A62" s="22">
        <v>57</v>
      </c>
      <c r="B62" s="23" t="s">
        <v>92</v>
      </c>
      <c r="C62" s="23" t="s">
        <v>249</v>
      </c>
      <c r="D62" s="24">
        <v>743266.63119999995</v>
      </c>
      <c r="E62" s="24">
        <v>2838785.1406</v>
      </c>
      <c r="F62" s="25">
        <f t="shared" si="0"/>
        <v>3582051.7718000002</v>
      </c>
      <c r="H62" s="26"/>
      <c r="I62" s="28"/>
      <c r="J62" s="26"/>
      <c r="K62" s="28"/>
      <c r="L62" s="26"/>
      <c r="M62" s="26"/>
      <c r="N62" s="28"/>
      <c r="O62" s="28"/>
      <c r="P62" s="28"/>
    </row>
    <row r="63" spans="1:16" ht="18">
      <c r="A63" s="22">
        <v>58</v>
      </c>
      <c r="B63" s="23" t="s">
        <v>92</v>
      </c>
      <c r="C63" s="23" t="s">
        <v>251</v>
      </c>
      <c r="D63" s="24">
        <v>782040.42279999994</v>
      </c>
      <c r="E63" s="24">
        <v>2986875.2856999999</v>
      </c>
      <c r="F63" s="25">
        <f t="shared" si="0"/>
        <v>3768915.7085000002</v>
      </c>
      <c r="H63" s="26"/>
      <c r="I63" s="28"/>
      <c r="J63" s="26"/>
      <c r="K63" s="28"/>
      <c r="L63" s="26"/>
      <c r="M63" s="26"/>
      <c r="N63" s="28"/>
      <c r="O63" s="28"/>
      <c r="P63" s="28"/>
    </row>
    <row r="64" spans="1:16" ht="18">
      <c r="A64" s="22">
        <v>59</v>
      </c>
      <c r="B64" s="23" t="s">
        <v>92</v>
      </c>
      <c r="C64" s="23" t="s">
        <v>253</v>
      </c>
      <c r="D64" s="24">
        <v>813435.6263</v>
      </c>
      <c r="E64" s="24">
        <v>3106784.1225999999</v>
      </c>
      <c r="F64" s="25">
        <f t="shared" si="0"/>
        <v>3920219.7489</v>
      </c>
      <c r="H64" s="26"/>
      <c r="I64" s="28"/>
      <c r="J64" s="26"/>
      <c r="K64" s="28"/>
      <c r="L64" s="26"/>
      <c r="M64" s="26"/>
      <c r="N64" s="28"/>
      <c r="O64" s="28"/>
      <c r="P64" s="28"/>
    </row>
    <row r="65" spans="1:16" ht="18">
      <c r="A65" s="22">
        <v>60</v>
      </c>
      <c r="B65" s="23" t="s">
        <v>92</v>
      </c>
      <c r="C65" s="23" t="s">
        <v>255</v>
      </c>
      <c r="D65" s="24">
        <v>699169.21100000001</v>
      </c>
      <c r="E65" s="24">
        <v>2670362.2677000002</v>
      </c>
      <c r="F65" s="25">
        <f t="shared" si="0"/>
        <v>3369531.4786999999</v>
      </c>
      <c r="H65" s="26"/>
      <c r="I65" s="28"/>
      <c r="J65" s="26"/>
      <c r="K65" s="28"/>
      <c r="L65" s="26"/>
      <c r="M65" s="26"/>
      <c r="N65" s="28"/>
      <c r="O65" s="28"/>
      <c r="P65" s="28"/>
    </row>
    <row r="66" spans="1:16" ht="18">
      <c r="A66" s="22">
        <v>61</v>
      </c>
      <c r="B66" s="23" t="s">
        <v>92</v>
      </c>
      <c r="C66" s="23" t="s">
        <v>257</v>
      </c>
      <c r="D66" s="24">
        <v>730068.66729999997</v>
      </c>
      <c r="E66" s="24">
        <v>2788377.6793</v>
      </c>
      <c r="F66" s="25">
        <f t="shared" si="0"/>
        <v>3518446.3465999998</v>
      </c>
      <c r="H66" s="26"/>
      <c r="I66" s="28"/>
      <c r="J66" s="26"/>
      <c r="K66" s="28"/>
      <c r="L66" s="26"/>
      <c r="M66" s="26"/>
      <c r="N66" s="28"/>
      <c r="O66" s="28"/>
      <c r="P66" s="28"/>
    </row>
    <row r="67" spans="1:16" ht="18">
      <c r="A67" s="22">
        <v>62</v>
      </c>
      <c r="B67" s="23" t="s">
        <v>92</v>
      </c>
      <c r="C67" s="23" t="s">
        <v>259</v>
      </c>
      <c r="D67" s="24">
        <v>747795.64379999996</v>
      </c>
      <c r="E67" s="24">
        <v>2856082.9619999998</v>
      </c>
      <c r="F67" s="25">
        <f t="shared" si="0"/>
        <v>3603878.6058</v>
      </c>
      <c r="H67" s="26"/>
      <c r="I67" s="28"/>
      <c r="J67" s="26"/>
      <c r="K67" s="28"/>
      <c r="L67" s="26"/>
      <c r="M67" s="26"/>
      <c r="N67" s="28"/>
      <c r="O67" s="28"/>
      <c r="P67" s="28"/>
    </row>
    <row r="68" spans="1:16" ht="18">
      <c r="A68" s="22">
        <v>63</v>
      </c>
      <c r="B68" s="23" t="s">
        <v>92</v>
      </c>
      <c r="C68" s="23" t="s">
        <v>261</v>
      </c>
      <c r="D68" s="24">
        <v>881068.92460000003</v>
      </c>
      <c r="E68" s="24">
        <v>3365098.4262999999</v>
      </c>
      <c r="F68" s="25">
        <f t="shared" si="0"/>
        <v>4246167.3509</v>
      </c>
      <c r="H68" s="26"/>
      <c r="I68" s="28"/>
      <c r="J68" s="26"/>
      <c r="K68" s="28"/>
      <c r="L68" s="26"/>
      <c r="M68" s="26"/>
      <c r="N68" s="28"/>
      <c r="O68" s="28"/>
      <c r="P68" s="28"/>
    </row>
    <row r="69" spans="1:16" ht="18">
      <c r="A69" s="22">
        <v>64</v>
      </c>
      <c r="B69" s="23" t="s">
        <v>92</v>
      </c>
      <c r="C69" s="23" t="s">
        <v>263</v>
      </c>
      <c r="D69" s="24">
        <v>656314.15240000002</v>
      </c>
      <c r="E69" s="24">
        <v>2506684.3917</v>
      </c>
      <c r="F69" s="25">
        <f t="shared" si="0"/>
        <v>3162998.5441000001</v>
      </c>
      <c r="H69" s="26"/>
      <c r="I69" s="28"/>
      <c r="J69" s="26"/>
      <c r="K69" s="28"/>
      <c r="L69" s="26"/>
      <c r="M69" s="26"/>
      <c r="N69" s="28"/>
      <c r="O69" s="28"/>
      <c r="P69" s="28"/>
    </row>
    <row r="70" spans="1:16" ht="18">
      <c r="A70" s="22">
        <v>65</v>
      </c>
      <c r="B70" s="23" t="s">
        <v>92</v>
      </c>
      <c r="C70" s="23" t="s">
        <v>265</v>
      </c>
      <c r="D70" s="24">
        <v>805302.8247</v>
      </c>
      <c r="E70" s="24">
        <v>3075722.219</v>
      </c>
      <c r="F70" s="25">
        <f t="shared" si="0"/>
        <v>3881025.0436999998</v>
      </c>
      <c r="H70" s="26"/>
      <c r="I70" s="28"/>
      <c r="J70" s="26"/>
      <c r="K70" s="28"/>
      <c r="L70" s="26"/>
      <c r="M70" s="26"/>
      <c r="N70" s="28"/>
      <c r="O70" s="28"/>
      <c r="P70" s="28"/>
    </row>
    <row r="71" spans="1:16" ht="18">
      <c r="A71" s="22">
        <v>66</v>
      </c>
      <c r="B71" s="23" t="s">
        <v>92</v>
      </c>
      <c r="C71" s="23" t="s">
        <v>267</v>
      </c>
      <c r="D71" s="24">
        <v>656547.87390000001</v>
      </c>
      <c r="E71" s="24">
        <v>2507577.0526000001</v>
      </c>
      <c r="F71" s="25">
        <f t="shared" ref="F71:F134" si="1">D71+E71</f>
        <v>3164124.9265000001</v>
      </c>
      <c r="H71" s="26"/>
      <c r="I71" s="28"/>
      <c r="J71" s="26"/>
      <c r="K71" s="28"/>
      <c r="L71" s="26"/>
      <c r="M71" s="26"/>
      <c r="N71" s="28"/>
      <c r="O71" s="28"/>
      <c r="P71" s="28"/>
    </row>
    <row r="72" spans="1:16" ht="18">
      <c r="A72" s="22">
        <v>67</v>
      </c>
      <c r="B72" s="23" t="s">
        <v>92</v>
      </c>
      <c r="C72" s="23" t="s">
        <v>269</v>
      </c>
      <c r="D72" s="24">
        <v>856243.82790000003</v>
      </c>
      <c r="E72" s="24">
        <v>3270283.0358000002</v>
      </c>
      <c r="F72" s="25">
        <f t="shared" si="1"/>
        <v>4126526.8637000001</v>
      </c>
      <c r="H72" s="26"/>
      <c r="I72" s="28"/>
      <c r="J72" s="26"/>
      <c r="K72" s="28"/>
      <c r="L72" s="26"/>
      <c r="M72" s="26"/>
      <c r="N72" s="28"/>
      <c r="O72" s="28"/>
      <c r="P72" s="28"/>
    </row>
    <row r="73" spans="1:16" ht="36">
      <c r="A73" s="22">
        <v>68</v>
      </c>
      <c r="B73" s="23" t="s">
        <v>92</v>
      </c>
      <c r="C73" s="23" t="s">
        <v>271</v>
      </c>
      <c r="D73" s="24">
        <v>708499.61560000002</v>
      </c>
      <c r="E73" s="24">
        <v>2705998.2196</v>
      </c>
      <c r="F73" s="25">
        <f t="shared" si="1"/>
        <v>3414497.8352000001</v>
      </c>
      <c r="H73" s="26"/>
      <c r="I73" s="28"/>
      <c r="J73" s="26"/>
      <c r="K73" s="28"/>
      <c r="L73" s="26"/>
      <c r="M73" s="26"/>
      <c r="N73" s="28"/>
      <c r="O73" s="28"/>
      <c r="P73" s="28"/>
    </row>
    <row r="74" spans="1:16" ht="18">
      <c r="A74" s="22">
        <v>69</v>
      </c>
      <c r="B74" s="23" t="s">
        <v>92</v>
      </c>
      <c r="C74" s="23" t="s">
        <v>273</v>
      </c>
      <c r="D74" s="24">
        <v>1070931.7180000001</v>
      </c>
      <c r="E74" s="24">
        <v>4090248.2631999999</v>
      </c>
      <c r="F74" s="25">
        <f t="shared" si="1"/>
        <v>5161179.9812000003</v>
      </c>
      <c r="H74" s="26"/>
      <c r="I74" s="28"/>
      <c r="J74" s="26"/>
      <c r="K74" s="28"/>
      <c r="L74" s="26"/>
      <c r="M74" s="26"/>
      <c r="N74" s="28"/>
      <c r="O74" s="28"/>
      <c r="P74" s="28"/>
    </row>
    <row r="75" spans="1:16" ht="18">
      <c r="A75" s="22">
        <v>70</v>
      </c>
      <c r="B75" s="23" t="s">
        <v>93</v>
      </c>
      <c r="C75" s="23" t="s">
        <v>278</v>
      </c>
      <c r="D75" s="24">
        <v>1204560.1302</v>
      </c>
      <c r="E75" s="24">
        <v>4600620.0935000004</v>
      </c>
      <c r="F75" s="25">
        <f t="shared" si="1"/>
        <v>5805180.2237</v>
      </c>
      <c r="H75" s="26"/>
      <c r="I75" s="28"/>
      <c r="J75" s="26"/>
      <c r="K75" s="28"/>
      <c r="L75" s="26"/>
      <c r="M75" s="26"/>
      <c r="N75" s="28"/>
      <c r="O75" s="28"/>
      <c r="P75" s="28"/>
    </row>
    <row r="76" spans="1:16" ht="18">
      <c r="A76" s="22">
        <v>71</v>
      </c>
      <c r="B76" s="23" t="s">
        <v>93</v>
      </c>
      <c r="C76" s="23" t="s">
        <v>280</v>
      </c>
      <c r="D76" s="24">
        <v>792187.29819999996</v>
      </c>
      <c r="E76" s="24">
        <v>3025629.6140999999</v>
      </c>
      <c r="F76" s="25">
        <f t="shared" si="1"/>
        <v>3817816.9123</v>
      </c>
      <c r="H76" s="26"/>
      <c r="I76" s="28"/>
      <c r="J76" s="26"/>
      <c r="K76" s="28"/>
      <c r="L76" s="26"/>
      <c r="M76" s="26"/>
      <c r="N76" s="28"/>
      <c r="O76" s="28"/>
      <c r="P76" s="28"/>
    </row>
    <row r="77" spans="1:16" ht="18">
      <c r="A77" s="22">
        <v>72</v>
      </c>
      <c r="B77" s="23" t="s">
        <v>93</v>
      </c>
      <c r="C77" s="23" t="s">
        <v>282</v>
      </c>
      <c r="D77" s="24">
        <v>814936.70559999999</v>
      </c>
      <c r="E77" s="24">
        <v>3112517.2489999998</v>
      </c>
      <c r="F77" s="25">
        <f t="shared" si="1"/>
        <v>3927453.9545999998</v>
      </c>
      <c r="H77" s="26"/>
      <c r="I77" s="28"/>
      <c r="J77" s="26"/>
      <c r="K77" s="28"/>
      <c r="L77" s="26"/>
      <c r="M77" s="26"/>
      <c r="N77" s="28"/>
      <c r="O77" s="28"/>
      <c r="P77" s="28"/>
    </row>
    <row r="78" spans="1:16" ht="18">
      <c r="A78" s="22">
        <v>73</v>
      </c>
      <c r="B78" s="23" t="s">
        <v>93</v>
      </c>
      <c r="C78" s="23" t="s">
        <v>284</v>
      </c>
      <c r="D78" s="24">
        <v>985009.99199999997</v>
      </c>
      <c r="E78" s="24">
        <v>3762084.3061000002</v>
      </c>
      <c r="F78" s="25">
        <f t="shared" si="1"/>
        <v>4747094.2981000002</v>
      </c>
      <c r="H78" s="26"/>
      <c r="I78" s="28"/>
      <c r="J78" s="26"/>
      <c r="K78" s="28"/>
      <c r="L78" s="26"/>
      <c r="M78" s="26"/>
      <c r="N78" s="28"/>
      <c r="O78" s="28"/>
      <c r="P78" s="28"/>
    </row>
    <row r="79" spans="1:16" ht="18">
      <c r="A79" s="22">
        <v>74</v>
      </c>
      <c r="B79" s="23" t="s">
        <v>93</v>
      </c>
      <c r="C79" s="23" t="s">
        <v>286</v>
      </c>
      <c r="D79" s="24">
        <v>748083.04299999995</v>
      </c>
      <c r="E79" s="24">
        <v>2857180.6362000001</v>
      </c>
      <c r="F79" s="25">
        <f t="shared" si="1"/>
        <v>3605263.6792000001</v>
      </c>
      <c r="H79" s="26"/>
      <c r="I79" s="28"/>
      <c r="J79" s="26"/>
      <c r="K79" s="28"/>
      <c r="L79" s="26"/>
      <c r="M79" s="26"/>
      <c r="N79" s="28"/>
      <c r="O79" s="28"/>
      <c r="P79" s="28"/>
    </row>
    <row r="80" spans="1:16" ht="18">
      <c r="A80" s="22">
        <v>75</v>
      </c>
      <c r="B80" s="23" t="s">
        <v>93</v>
      </c>
      <c r="C80" s="23" t="s">
        <v>288</v>
      </c>
      <c r="D80" s="24">
        <v>861210.39610000001</v>
      </c>
      <c r="E80" s="24">
        <v>3289252.0298000001</v>
      </c>
      <c r="F80" s="25">
        <f t="shared" si="1"/>
        <v>4150462.4259000001</v>
      </c>
      <c r="H80" s="26"/>
      <c r="I80" s="28"/>
      <c r="J80" s="26"/>
      <c r="K80" s="28"/>
      <c r="L80" s="26"/>
      <c r="M80" s="26"/>
      <c r="N80" s="28"/>
      <c r="O80" s="28"/>
      <c r="P80" s="28"/>
    </row>
    <row r="81" spans="1:16" ht="18">
      <c r="A81" s="22">
        <v>76</v>
      </c>
      <c r="B81" s="23" t="s">
        <v>93</v>
      </c>
      <c r="C81" s="23" t="s">
        <v>290</v>
      </c>
      <c r="D81" s="24">
        <v>798147.75879999995</v>
      </c>
      <c r="E81" s="24">
        <v>3048394.6170000001</v>
      </c>
      <c r="F81" s="25">
        <f t="shared" si="1"/>
        <v>3846542.3758</v>
      </c>
      <c r="H81" s="26"/>
      <c r="I81" s="28"/>
      <c r="J81" s="26"/>
      <c r="K81" s="28"/>
      <c r="L81" s="26"/>
      <c r="M81" s="26"/>
      <c r="N81" s="28"/>
      <c r="O81" s="28"/>
      <c r="P81" s="28"/>
    </row>
    <row r="82" spans="1:16" ht="18">
      <c r="A82" s="22">
        <v>77</v>
      </c>
      <c r="B82" s="23" t="s">
        <v>93</v>
      </c>
      <c r="C82" s="23" t="s">
        <v>292</v>
      </c>
      <c r="D82" s="24">
        <v>713643.26910000003</v>
      </c>
      <c r="E82" s="24">
        <v>2725643.5616000001</v>
      </c>
      <c r="F82" s="25">
        <f t="shared" si="1"/>
        <v>3439286.8306999998</v>
      </c>
      <c r="H82" s="26"/>
      <c r="I82" s="28"/>
      <c r="J82" s="26"/>
      <c r="K82" s="28"/>
      <c r="L82" s="26"/>
      <c r="M82" s="26"/>
      <c r="N82" s="28"/>
      <c r="O82" s="28"/>
      <c r="P82" s="28"/>
    </row>
    <row r="83" spans="1:16" ht="18">
      <c r="A83" s="22">
        <v>78</v>
      </c>
      <c r="B83" s="23" t="s">
        <v>93</v>
      </c>
      <c r="C83" s="23" t="s">
        <v>294</v>
      </c>
      <c r="D83" s="24">
        <v>792634.62509999995</v>
      </c>
      <c r="E83" s="24">
        <v>3027338.1058999998</v>
      </c>
      <c r="F83" s="25">
        <f t="shared" si="1"/>
        <v>3819972.7310000001</v>
      </c>
      <c r="H83" s="26"/>
      <c r="I83" s="28"/>
      <c r="J83" s="26"/>
      <c r="K83" s="28"/>
      <c r="L83" s="26"/>
      <c r="M83" s="26"/>
      <c r="N83" s="28"/>
      <c r="O83" s="28"/>
      <c r="P83" s="28"/>
    </row>
    <row r="84" spans="1:16" ht="18">
      <c r="A84" s="22">
        <v>79</v>
      </c>
      <c r="B84" s="23" t="s">
        <v>93</v>
      </c>
      <c r="C84" s="23" t="s">
        <v>296</v>
      </c>
      <c r="D84" s="24">
        <v>1253976.5501999999</v>
      </c>
      <c r="E84" s="24">
        <v>4789358.0143999998</v>
      </c>
      <c r="F84" s="25">
        <f t="shared" si="1"/>
        <v>6043334.5646000002</v>
      </c>
      <c r="H84" s="26"/>
      <c r="I84" s="28"/>
      <c r="J84" s="26"/>
      <c r="K84" s="28"/>
      <c r="L84" s="26"/>
      <c r="M84" s="26"/>
      <c r="N84" s="28"/>
      <c r="O84" s="28"/>
      <c r="P84" s="28"/>
    </row>
    <row r="85" spans="1:16" ht="18">
      <c r="A85" s="22">
        <v>80</v>
      </c>
      <c r="B85" s="23" t="s">
        <v>93</v>
      </c>
      <c r="C85" s="23" t="s">
        <v>298</v>
      </c>
      <c r="D85" s="24">
        <v>871515.21669999999</v>
      </c>
      <c r="E85" s="24">
        <v>3328609.6038000002</v>
      </c>
      <c r="F85" s="25">
        <f t="shared" si="1"/>
        <v>4200124.8205000004</v>
      </c>
      <c r="H85" s="26"/>
      <c r="I85" s="28"/>
      <c r="J85" s="26"/>
      <c r="K85" s="28"/>
      <c r="L85" s="26"/>
      <c r="M85" s="26"/>
      <c r="N85" s="28"/>
      <c r="O85" s="28"/>
      <c r="P85" s="28"/>
    </row>
    <row r="86" spans="1:16" ht="18">
      <c r="A86" s="22">
        <v>81</v>
      </c>
      <c r="B86" s="23" t="s">
        <v>93</v>
      </c>
      <c r="C86" s="23" t="s">
        <v>300</v>
      </c>
      <c r="D86" s="24">
        <v>1065514.8536</v>
      </c>
      <c r="E86" s="24">
        <v>4069559.4369000001</v>
      </c>
      <c r="F86" s="25">
        <f t="shared" si="1"/>
        <v>5135074.2905000001</v>
      </c>
      <c r="H86" s="26"/>
      <c r="I86" s="28"/>
      <c r="J86" s="26"/>
      <c r="K86" s="28"/>
      <c r="L86" s="26"/>
      <c r="M86" s="26"/>
      <c r="N86" s="28"/>
      <c r="O86" s="28"/>
      <c r="P86" s="28"/>
    </row>
    <row r="87" spans="1:16" ht="18">
      <c r="A87" s="22">
        <v>82</v>
      </c>
      <c r="B87" s="23" t="s">
        <v>93</v>
      </c>
      <c r="C87" s="23" t="s">
        <v>302</v>
      </c>
      <c r="D87" s="24">
        <v>782881.45180000004</v>
      </c>
      <c r="E87" s="24">
        <v>2990087.4582000002</v>
      </c>
      <c r="F87" s="25">
        <f t="shared" si="1"/>
        <v>3772968.91</v>
      </c>
      <c r="H87" s="26"/>
      <c r="I87" s="28"/>
      <c r="J87" s="26"/>
      <c r="K87" s="28"/>
      <c r="L87" s="26"/>
      <c r="M87" s="26"/>
      <c r="N87" s="28"/>
      <c r="O87" s="28"/>
      <c r="P87" s="28"/>
    </row>
    <row r="88" spans="1:16" ht="18">
      <c r="A88" s="22">
        <v>83</v>
      </c>
      <c r="B88" s="23" t="s">
        <v>93</v>
      </c>
      <c r="C88" s="23" t="s">
        <v>304</v>
      </c>
      <c r="D88" s="24">
        <v>776231.61789999995</v>
      </c>
      <c r="E88" s="24">
        <v>2964689.5071</v>
      </c>
      <c r="F88" s="25">
        <f t="shared" si="1"/>
        <v>3740921.125</v>
      </c>
      <c r="H88" s="26"/>
      <c r="I88" s="28"/>
      <c r="J88" s="26"/>
      <c r="K88" s="28"/>
      <c r="L88" s="26"/>
      <c r="M88" s="26"/>
      <c r="N88" s="28"/>
      <c r="O88" s="28"/>
      <c r="P88" s="28"/>
    </row>
    <row r="89" spans="1:16" ht="18">
      <c r="A89" s="22">
        <v>84</v>
      </c>
      <c r="B89" s="23" t="s">
        <v>93</v>
      </c>
      <c r="C89" s="23" t="s">
        <v>306</v>
      </c>
      <c r="D89" s="24">
        <v>931647.91379999998</v>
      </c>
      <c r="E89" s="24">
        <v>3558276.5899</v>
      </c>
      <c r="F89" s="25">
        <f t="shared" si="1"/>
        <v>4489924.5037000002</v>
      </c>
      <c r="H89" s="26"/>
      <c r="I89" s="28"/>
      <c r="J89" s="26"/>
      <c r="K89" s="28"/>
      <c r="L89" s="26"/>
      <c r="M89" s="26"/>
      <c r="N89" s="28"/>
      <c r="O89" s="28"/>
      <c r="P89" s="28"/>
    </row>
    <row r="90" spans="1:16" ht="18">
      <c r="A90" s="22">
        <v>85</v>
      </c>
      <c r="B90" s="23" t="s">
        <v>93</v>
      </c>
      <c r="C90" s="23" t="s">
        <v>308</v>
      </c>
      <c r="D90" s="24">
        <v>890215.94480000006</v>
      </c>
      <c r="E90" s="24">
        <v>3400033.9715</v>
      </c>
      <c r="F90" s="25">
        <f t="shared" si="1"/>
        <v>4290249.9162999997</v>
      </c>
      <c r="H90" s="26"/>
      <c r="I90" s="28"/>
      <c r="J90" s="26"/>
      <c r="K90" s="28"/>
      <c r="L90" s="26"/>
      <c r="M90" s="26"/>
      <c r="N90" s="28"/>
      <c r="O90" s="28"/>
      <c r="P90" s="28"/>
    </row>
    <row r="91" spans="1:16" ht="18">
      <c r="A91" s="22">
        <v>86</v>
      </c>
      <c r="B91" s="23" t="s">
        <v>93</v>
      </c>
      <c r="C91" s="23" t="s">
        <v>309</v>
      </c>
      <c r="D91" s="24">
        <v>745755.07039999997</v>
      </c>
      <c r="E91" s="24">
        <v>2848289.3262</v>
      </c>
      <c r="F91" s="25">
        <f t="shared" si="1"/>
        <v>3594044.3966000001</v>
      </c>
      <c r="H91" s="26"/>
      <c r="I91" s="28"/>
      <c r="J91" s="26"/>
      <c r="K91" s="28"/>
      <c r="L91" s="26"/>
      <c r="M91" s="26"/>
      <c r="N91" s="28"/>
      <c r="O91" s="28"/>
      <c r="P91" s="28"/>
    </row>
    <row r="92" spans="1:16" ht="18">
      <c r="A92" s="22">
        <v>87</v>
      </c>
      <c r="B92" s="23" t="s">
        <v>93</v>
      </c>
      <c r="C92" s="23" t="s">
        <v>311</v>
      </c>
      <c r="D92" s="24">
        <v>772738.07700000005</v>
      </c>
      <c r="E92" s="24">
        <v>2951346.4996000002</v>
      </c>
      <c r="F92" s="25">
        <f t="shared" si="1"/>
        <v>3724084.5765999998</v>
      </c>
      <c r="H92" s="26"/>
      <c r="I92" s="28"/>
      <c r="J92" s="26"/>
      <c r="K92" s="28"/>
      <c r="L92" s="26"/>
      <c r="M92" s="26"/>
      <c r="N92" s="28"/>
      <c r="O92" s="28"/>
      <c r="P92" s="28"/>
    </row>
    <row r="93" spans="1:16" ht="18">
      <c r="A93" s="22">
        <v>88</v>
      </c>
      <c r="B93" s="23" t="s">
        <v>93</v>
      </c>
      <c r="C93" s="23" t="s">
        <v>313</v>
      </c>
      <c r="D93" s="24">
        <v>834491.51119999995</v>
      </c>
      <c r="E93" s="24">
        <v>3187203.6255999999</v>
      </c>
      <c r="F93" s="25">
        <f t="shared" si="1"/>
        <v>4021695.1368</v>
      </c>
      <c r="H93" s="26"/>
      <c r="I93" s="28"/>
      <c r="J93" s="26"/>
      <c r="K93" s="28"/>
      <c r="L93" s="26"/>
      <c r="M93" s="26"/>
      <c r="N93" s="28"/>
      <c r="O93" s="28"/>
      <c r="P93" s="28"/>
    </row>
    <row r="94" spans="1:16" ht="18">
      <c r="A94" s="22">
        <v>89</v>
      </c>
      <c r="B94" s="23" t="s">
        <v>93</v>
      </c>
      <c r="C94" s="23" t="s">
        <v>315</v>
      </c>
      <c r="D94" s="24">
        <v>844484.30940000003</v>
      </c>
      <c r="E94" s="24">
        <v>3225369.4813000001</v>
      </c>
      <c r="F94" s="25">
        <f t="shared" si="1"/>
        <v>4069853.7906999998</v>
      </c>
      <c r="H94" s="26"/>
      <c r="I94" s="28"/>
      <c r="J94" s="26"/>
      <c r="K94" s="28"/>
      <c r="L94" s="26"/>
      <c r="M94" s="26"/>
      <c r="N94" s="28"/>
      <c r="O94" s="28"/>
      <c r="P94" s="28"/>
    </row>
    <row r="95" spans="1:16" ht="18">
      <c r="A95" s="22">
        <v>90</v>
      </c>
      <c r="B95" s="23" t="s">
        <v>93</v>
      </c>
      <c r="C95" s="23" t="s">
        <v>317</v>
      </c>
      <c r="D95" s="24">
        <v>810829.29579999996</v>
      </c>
      <c r="E95" s="24">
        <v>3096829.6702999999</v>
      </c>
      <c r="F95" s="25">
        <f t="shared" si="1"/>
        <v>3907658.9660999998</v>
      </c>
      <c r="H95" s="26"/>
      <c r="I95" s="28"/>
      <c r="J95" s="26"/>
      <c r="K95" s="28"/>
      <c r="L95" s="26"/>
      <c r="M95" s="26"/>
      <c r="N95" s="28"/>
      <c r="O95" s="28"/>
      <c r="P95" s="28"/>
    </row>
    <row r="96" spans="1:16" ht="18">
      <c r="A96" s="22">
        <v>91</v>
      </c>
      <c r="B96" s="23" t="s">
        <v>94</v>
      </c>
      <c r="C96" s="23" t="s">
        <v>322</v>
      </c>
      <c r="D96" s="24">
        <v>1367145.8515999999</v>
      </c>
      <c r="E96" s="24">
        <v>5221589.6223999998</v>
      </c>
      <c r="F96" s="25">
        <f t="shared" si="1"/>
        <v>6588735.4740000004</v>
      </c>
      <c r="H96" s="26"/>
      <c r="I96" s="28"/>
      <c r="J96" s="26"/>
      <c r="K96" s="28"/>
      <c r="L96" s="26"/>
      <c r="M96" s="26"/>
      <c r="N96" s="28"/>
      <c r="O96" s="28"/>
      <c r="P96" s="28"/>
    </row>
    <row r="97" spans="1:16" ht="18">
      <c r="A97" s="22">
        <v>92</v>
      </c>
      <c r="B97" s="23" t="s">
        <v>94</v>
      </c>
      <c r="C97" s="23" t="s">
        <v>94</v>
      </c>
      <c r="D97" s="24">
        <v>1650972.6054</v>
      </c>
      <c r="E97" s="24">
        <v>6305619.4140999997</v>
      </c>
      <c r="F97" s="25">
        <f t="shared" si="1"/>
        <v>7956592.0195000004</v>
      </c>
      <c r="H97" s="26"/>
      <c r="I97" s="28"/>
      <c r="J97" s="26"/>
      <c r="K97" s="28"/>
      <c r="L97" s="26"/>
      <c r="M97" s="26"/>
      <c r="N97" s="28"/>
      <c r="O97" s="28"/>
      <c r="P97" s="28"/>
    </row>
    <row r="98" spans="1:16" ht="18">
      <c r="A98" s="22">
        <v>93</v>
      </c>
      <c r="B98" s="23" t="s">
        <v>94</v>
      </c>
      <c r="C98" s="23" t="s">
        <v>325</v>
      </c>
      <c r="D98" s="24">
        <v>722047.03540000005</v>
      </c>
      <c r="E98" s="24">
        <v>2757740.3700999999</v>
      </c>
      <c r="F98" s="25">
        <f t="shared" si="1"/>
        <v>3479787.4054999999</v>
      </c>
      <c r="H98" s="26"/>
      <c r="I98" s="28"/>
      <c r="J98" s="26"/>
      <c r="K98" s="28"/>
      <c r="L98" s="26"/>
      <c r="M98" s="26"/>
      <c r="N98" s="28"/>
      <c r="O98" s="28"/>
      <c r="P98" s="28"/>
    </row>
    <row r="99" spans="1:16" ht="18">
      <c r="A99" s="22">
        <v>94</v>
      </c>
      <c r="B99" s="23" t="s">
        <v>94</v>
      </c>
      <c r="C99" s="23" t="s">
        <v>327</v>
      </c>
      <c r="D99" s="24">
        <v>853341.62309999997</v>
      </c>
      <c r="E99" s="24">
        <v>3259198.5402000002</v>
      </c>
      <c r="F99" s="25">
        <f t="shared" si="1"/>
        <v>4112540.1633000001</v>
      </c>
      <c r="H99" s="26"/>
      <c r="I99" s="28"/>
      <c r="J99" s="26"/>
      <c r="K99" s="28"/>
      <c r="L99" s="26"/>
      <c r="M99" s="26"/>
      <c r="N99" s="28"/>
      <c r="O99" s="28"/>
      <c r="P99" s="28"/>
    </row>
    <row r="100" spans="1:16" ht="18">
      <c r="A100" s="22">
        <v>95</v>
      </c>
      <c r="B100" s="23" t="s">
        <v>94</v>
      </c>
      <c r="C100" s="23" t="s">
        <v>329</v>
      </c>
      <c r="D100" s="24">
        <v>1082498.9920000001</v>
      </c>
      <c r="E100" s="24">
        <v>4134427.5715999999</v>
      </c>
      <c r="F100" s="25">
        <f t="shared" si="1"/>
        <v>5216926.5636</v>
      </c>
      <c r="H100" s="26"/>
      <c r="I100" s="28"/>
      <c r="J100" s="26"/>
      <c r="K100" s="28"/>
      <c r="L100" s="26"/>
      <c r="M100" s="26"/>
      <c r="N100" s="28"/>
      <c r="O100" s="28"/>
      <c r="P100" s="28"/>
    </row>
    <row r="101" spans="1:16" ht="18">
      <c r="A101" s="22">
        <v>96</v>
      </c>
      <c r="B101" s="23" t="s">
        <v>94</v>
      </c>
      <c r="C101" s="23" t="s">
        <v>331</v>
      </c>
      <c r="D101" s="24">
        <v>716814.33750000002</v>
      </c>
      <c r="E101" s="24">
        <v>2737754.9380000001</v>
      </c>
      <c r="F101" s="25">
        <f t="shared" si="1"/>
        <v>3454569.2755</v>
      </c>
      <c r="H101" s="26"/>
      <c r="I101" s="28"/>
      <c r="J101" s="26"/>
      <c r="K101" s="28"/>
      <c r="L101" s="26"/>
      <c r="M101" s="26"/>
      <c r="N101" s="28"/>
      <c r="O101" s="28"/>
      <c r="P101" s="28"/>
    </row>
    <row r="102" spans="1:16" ht="18">
      <c r="A102" s="22">
        <v>97</v>
      </c>
      <c r="B102" s="23" t="s">
        <v>94</v>
      </c>
      <c r="C102" s="23" t="s">
        <v>333</v>
      </c>
      <c r="D102" s="24">
        <v>1143585.4657999999</v>
      </c>
      <c r="E102" s="24">
        <v>4367737.3514999999</v>
      </c>
      <c r="F102" s="25">
        <f t="shared" si="1"/>
        <v>5511322.8173000002</v>
      </c>
      <c r="H102" s="26"/>
      <c r="I102" s="28"/>
      <c r="J102" s="26"/>
      <c r="K102" s="28"/>
      <c r="L102" s="26"/>
      <c r="M102" s="26"/>
      <c r="N102" s="28"/>
      <c r="O102" s="28"/>
      <c r="P102" s="28"/>
    </row>
    <row r="103" spans="1:16" ht="18">
      <c r="A103" s="22">
        <v>98</v>
      </c>
      <c r="B103" s="23" t="s">
        <v>94</v>
      </c>
      <c r="C103" s="23" t="s">
        <v>335</v>
      </c>
      <c r="D103" s="24">
        <v>1154416.1989</v>
      </c>
      <c r="E103" s="24">
        <v>4409103.5624000002</v>
      </c>
      <c r="F103" s="25">
        <f t="shared" si="1"/>
        <v>5563519.7613000004</v>
      </c>
      <c r="H103" s="26"/>
      <c r="I103" s="28"/>
      <c r="J103" s="26"/>
      <c r="K103" s="28"/>
      <c r="L103" s="26"/>
      <c r="M103" s="26"/>
      <c r="N103" s="28"/>
      <c r="O103" s="28"/>
      <c r="P103" s="28"/>
    </row>
    <row r="104" spans="1:16" ht="18">
      <c r="A104" s="22">
        <v>99</v>
      </c>
      <c r="B104" s="23" t="s">
        <v>94</v>
      </c>
      <c r="C104" s="23" t="s">
        <v>337</v>
      </c>
      <c r="D104" s="24">
        <v>812004.02049999998</v>
      </c>
      <c r="E104" s="24">
        <v>3101316.3387000002</v>
      </c>
      <c r="F104" s="25">
        <f t="shared" si="1"/>
        <v>3913320.3591999998</v>
      </c>
      <c r="H104" s="26"/>
      <c r="I104" s="28"/>
      <c r="J104" s="26"/>
      <c r="K104" s="28"/>
      <c r="L104" s="26"/>
      <c r="M104" s="26"/>
      <c r="N104" s="28"/>
      <c r="O104" s="28"/>
      <c r="P104" s="28"/>
    </row>
    <row r="105" spans="1:16" ht="18">
      <c r="A105" s="22">
        <v>100</v>
      </c>
      <c r="B105" s="23" t="s">
        <v>94</v>
      </c>
      <c r="C105" s="23" t="s">
        <v>338</v>
      </c>
      <c r="D105" s="24">
        <v>929981.58440000005</v>
      </c>
      <c r="E105" s="24">
        <v>3551912.3177999998</v>
      </c>
      <c r="F105" s="25">
        <f t="shared" si="1"/>
        <v>4481893.9022000004</v>
      </c>
      <c r="H105" s="26"/>
      <c r="I105" s="28"/>
      <c r="J105" s="26"/>
      <c r="K105" s="28"/>
      <c r="L105" s="26"/>
      <c r="M105" s="26"/>
      <c r="N105" s="28"/>
      <c r="O105" s="28"/>
      <c r="P105" s="28"/>
    </row>
    <row r="106" spans="1:16" ht="18">
      <c r="A106" s="22">
        <v>101</v>
      </c>
      <c r="B106" s="23" t="s">
        <v>94</v>
      </c>
      <c r="C106" s="23" t="s">
        <v>340</v>
      </c>
      <c r="D106" s="24">
        <v>719590.34479999996</v>
      </c>
      <c r="E106" s="24">
        <v>2748357.4429000001</v>
      </c>
      <c r="F106" s="25">
        <f t="shared" si="1"/>
        <v>3467947.7877000002</v>
      </c>
      <c r="H106" s="26"/>
      <c r="I106" s="28"/>
      <c r="J106" s="26"/>
      <c r="K106" s="28"/>
      <c r="L106" s="26"/>
      <c r="M106" s="26"/>
      <c r="N106" s="28"/>
      <c r="O106" s="28"/>
      <c r="P106" s="28"/>
    </row>
    <row r="107" spans="1:16" ht="18">
      <c r="A107" s="22">
        <v>102</v>
      </c>
      <c r="B107" s="23" t="s">
        <v>94</v>
      </c>
      <c r="C107" s="23" t="s">
        <v>342</v>
      </c>
      <c r="D107" s="24">
        <v>1114360.6333999999</v>
      </c>
      <c r="E107" s="24">
        <v>4256117.8914000001</v>
      </c>
      <c r="F107" s="25">
        <f t="shared" si="1"/>
        <v>5370478.5247999998</v>
      </c>
      <c r="H107" s="26"/>
      <c r="I107" s="28"/>
      <c r="J107" s="26"/>
      <c r="K107" s="28"/>
      <c r="L107" s="26"/>
      <c r="M107" s="26"/>
      <c r="N107" s="28"/>
      <c r="O107" s="28"/>
      <c r="P107" s="28"/>
    </row>
    <row r="108" spans="1:16" ht="18">
      <c r="A108" s="22">
        <v>103</v>
      </c>
      <c r="B108" s="23" t="s">
        <v>94</v>
      </c>
      <c r="C108" s="23" t="s">
        <v>344</v>
      </c>
      <c r="D108" s="24">
        <v>916508.43969999999</v>
      </c>
      <c r="E108" s="24">
        <v>3500453.8484999998</v>
      </c>
      <c r="F108" s="25">
        <f t="shared" si="1"/>
        <v>4416962.2882000003</v>
      </c>
      <c r="H108" s="26"/>
      <c r="I108" s="28"/>
      <c r="J108" s="26"/>
      <c r="K108" s="28"/>
      <c r="L108" s="26"/>
      <c r="M108" s="26"/>
      <c r="N108" s="28"/>
      <c r="O108" s="28"/>
      <c r="P108" s="28"/>
    </row>
    <row r="109" spans="1:16" ht="18">
      <c r="A109" s="22">
        <v>104</v>
      </c>
      <c r="B109" s="23" t="s">
        <v>94</v>
      </c>
      <c r="C109" s="23" t="s">
        <v>346</v>
      </c>
      <c r="D109" s="24">
        <v>1070193.6747999999</v>
      </c>
      <c r="E109" s="24">
        <v>4087429.4282</v>
      </c>
      <c r="F109" s="25">
        <f t="shared" si="1"/>
        <v>5157623.1030000001</v>
      </c>
      <c r="H109" s="26"/>
      <c r="I109" s="28"/>
      <c r="J109" s="26"/>
      <c r="K109" s="28"/>
      <c r="L109" s="26"/>
      <c r="M109" s="26"/>
      <c r="N109" s="28"/>
      <c r="O109" s="28"/>
      <c r="P109" s="28"/>
    </row>
    <row r="110" spans="1:16" ht="18">
      <c r="A110" s="22">
        <v>105</v>
      </c>
      <c r="B110" s="23" t="s">
        <v>94</v>
      </c>
      <c r="C110" s="23" t="s">
        <v>348</v>
      </c>
      <c r="D110" s="24">
        <v>1371429.5236</v>
      </c>
      <c r="E110" s="24">
        <v>5237950.4061000003</v>
      </c>
      <c r="F110" s="25">
        <f t="shared" si="1"/>
        <v>6609379.9297000002</v>
      </c>
      <c r="H110" s="26"/>
      <c r="I110" s="28"/>
      <c r="J110" s="26"/>
      <c r="K110" s="28"/>
      <c r="L110" s="26"/>
      <c r="M110" s="26"/>
      <c r="N110" s="28"/>
      <c r="O110" s="28"/>
      <c r="P110" s="28"/>
    </row>
    <row r="111" spans="1:16" ht="18">
      <c r="A111" s="22">
        <v>106</v>
      </c>
      <c r="B111" s="23" t="s">
        <v>94</v>
      </c>
      <c r="C111" s="23" t="s">
        <v>350</v>
      </c>
      <c r="D111" s="24">
        <v>1028133.4790000001</v>
      </c>
      <c r="E111" s="24">
        <v>3926787.4005</v>
      </c>
      <c r="F111" s="25">
        <f t="shared" si="1"/>
        <v>4954920.8794999998</v>
      </c>
      <c r="H111" s="26"/>
      <c r="I111" s="28"/>
      <c r="J111" s="26"/>
      <c r="K111" s="28"/>
      <c r="L111" s="26"/>
      <c r="M111" s="26"/>
      <c r="N111" s="28"/>
      <c r="O111" s="28"/>
      <c r="P111" s="28"/>
    </row>
    <row r="112" spans="1:16" ht="36">
      <c r="A112" s="22">
        <v>107</v>
      </c>
      <c r="B112" s="23" t="s">
        <v>94</v>
      </c>
      <c r="C112" s="23" t="s">
        <v>352</v>
      </c>
      <c r="D112" s="24">
        <v>1011248.1105</v>
      </c>
      <c r="E112" s="24">
        <v>3862296.5014</v>
      </c>
      <c r="F112" s="25">
        <f t="shared" si="1"/>
        <v>4873544.6118999999</v>
      </c>
      <c r="H112" s="26"/>
      <c r="I112" s="28"/>
      <c r="J112" s="26"/>
      <c r="K112" s="28"/>
      <c r="L112" s="26"/>
      <c r="M112" s="26"/>
      <c r="N112" s="28"/>
      <c r="O112" s="28"/>
      <c r="P112" s="28"/>
    </row>
    <row r="113" spans="1:16" ht="18">
      <c r="A113" s="22">
        <v>108</v>
      </c>
      <c r="B113" s="23" t="s">
        <v>94</v>
      </c>
      <c r="C113" s="23" t="s">
        <v>354</v>
      </c>
      <c r="D113" s="24">
        <v>1422128.0453000001</v>
      </c>
      <c r="E113" s="24">
        <v>5431585.1047</v>
      </c>
      <c r="F113" s="25">
        <f t="shared" si="1"/>
        <v>6853713.1500000004</v>
      </c>
      <c r="H113" s="26"/>
      <c r="I113" s="28"/>
      <c r="J113" s="26"/>
      <c r="K113" s="28"/>
      <c r="L113" s="26"/>
      <c r="M113" s="26"/>
      <c r="N113" s="28"/>
      <c r="O113" s="28"/>
      <c r="P113" s="28"/>
    </row>
    <row r="114" spans="1:16" ht="18">
      <c r="A114" s="22">
        <v>109</v>
      </c>
      <c r="B114" s="23" t="s">
        <v>94</v>
      </c>
      <c r="C114" s="23" t="s">
        <v>356</v>
      </c>
      <c r="D114" s="24">
        <v>791496.72510000004</v>
      </c>
      <c r="E114" s="24">
        <v>3022992.0832000002</v>
      </c>
      <c r="F114" s="25">
        <f t="shared" si="1"/>
        <v>3814488.8083000001</v>
      </c>
      <c r="H114" s="26"/>
      <c r="I114" s="28"/>
      <c r="J114" s="26"/>
      <c r="K114" s="28"/>
      <c r="L114" s="26"/>
      <c r="M114" s="26"/>
      <c r="N114" s="28"/>
      <c r="O114" s="28"/>
      <c r="P114" s="28"/>
    </row>
    <row r="115" spans="1:16" ht="18">
      <c r="A115" s="22">
        <v>110</v>
      </c>
      <c r="B115" s="23" t="s">
        <v>94</v>
      </c>
      <c r="C115" s="23" t="s">
        <v>358</v>
      </c>
      <c r="D115" s="24">
        <v>885661.66940000001</v>
      </c>
      <c r="E115" s="24">
        <v>3382639.6623999998</v>
      </c>
      <c r="F115" s="25">
        <f t="shared" si="1"/>
        <v>4268301.3317999998</v>
      </c>
      <c r="H115" s="26"/>
      <c r="I115" s="28"/>
      <c r="J115" s="26"/>
      <c r="K115" s="28"/>
      <c r="L115" s="26"/>
      <c r="M115" s="26"/>
      <c r="N115" s="28"/>
      <c r="O115" s="28"/>
      <c r="P115" s="28"/>
    </row>
    <row r="116" spans="1:16" ht="18">
      <c r="A116" s="22">
        <v>111</v>
      </c>
      <c r="B116" s="23" t="s">
        <v>95</v>
      </c>
      <c r="C116" s="23" t="s">
        <v>363</v>
      </c>
      <c r="D116" s="24">
        <v>1005734.5905</v>
      </c>
      <c r="E116" s="24">
        <v>3841238.5148999998</v>
      </c>
      <c r="F116" s="25">
        <f t="shared" si="1"/>
        <v>4846973.1053999998</v>
      </c>
      <c r="H116" s="26"/>
      <c r="I116" s="28"/>
      <c r="J116" s="26"/>
      <c r="K116" s="28"/>
      <c r="L116" s="26"/>
      <c r="M116" s="26"/>
      <c r="N116" s="28"/>
      <c r="O116" s="28"/>
      <c r="P116" s="28"/>
    </row>
    <row r="117" spans="1:16" ht="18">
      <c r="A117" s="22">
        <v>112</v>
      </c>
      <c r="B117" s="23" t="s">
        <v>95</v>
      </c>
      <c r="C117" s="23" t="s">
        <v>365</v>
      </c>
      <c r="D117" s="24">
        <v>1154588.5242999999</v>
      </c>
      <c r="E117" s="24">
        <v>4409761.7308</v>
      </c>
      <c r="F117" s="25">
        <f t="shared" si="1"/>
        <v>5564350.2550999997</v>
      </c>
      <c r="H117" s="26"/>
      <c r="I117" s="28"/>
      <c r="J117" s="26"/>
      <c r="K117" s="28"/>
      <c r="L117" s="26"/>
      <c r="M117" s="26"/>
      <c r="N117" s="28"/>
      <c r="O117" s="28"/>
      <c r="P117" s="28"/>
    </row>
    <row r="118" spans="1:16" ht="36">
      <c r="A118" s="22">
        <v>113</v>
      </c>
      <c r="B118" s="23" t="s">
        <v>95</v>
      </c>
      <c r="C118" s="23" t="s">
        <v>367</v>
      </c>
      <c r="D118" s="24">
        <v>768379.88930000004</v>
      </c>
      <c r="E118" s="24">
        <v>2934701.1159000001</v>
      </c>
      <c r="F118" s="25">
        <f t="shared" si="1"/>
        <v>3703081.0052</v>
      </c>
      <c r="H118" s="26"/>
      <c r="I118" s="28"/>
      <c r="J118" s="26"/>
      <c r="K118" s="28"/>
      <c r="L118" s="26"/>
      <c r="M118" s="26"/>
      <c r="N118" s="28"/>
      <c r="O118" s="28"/>
      <c r="P118" s="28"/>
    </row>
    <row r="119" spans="1:16" ht="18">
      <c r="A119" s="22">
        <v>114</v>
      </c>
      <c r="B119" s="23" t="s">
        <v>95</v>
      </c>
      <c r="C119" s="23" t="s">
        <v>369</v>
      </c>
      <c r="D119" s="24">
        <v>947447.11690000002</v>
      </c>
      <c r="E119" s="24">
        <v>3618619.0578999999</v>
      </c>
      <c r="F119" s="25">
        <f t="shared" si="1"/>
        <v>4566066.1748000002</v>
      </c>
      <c r="H119" s="26"/>
      <c r="I119" s="28"/>
      <c r="J119" s="26"/>
      <c r="K119" s="28"/>
      <c r="L119" s="26"/>
      <c r="M119" s="26"/>
      <c r="N119" s="28"/>
      <c r="O119" s="28"/>
      <c r="P119" s="28"/>
    </row>
    <row r="120" spans="1:16" ht="18">
      <c r="A120" s="22">
        <v>115</v>
      </c>
      <c r="B120" s="23" t="s">
        <v>95</v>
      </c>
      <c r="C120" s="23" t="s">
        <v>371</v>
      </c>
      <c r="D120" s="24">
        <v>995684.3175</v>
      </c>
      <c r="E120" s="24">
        <v>3802853.1438000002</v>
      </c>
      <c r="F120" s="25">
        <f t="shared" si="1"/>
        <v>4798537.4612999996</v>
      </c>
      <c r="H120" s="26"/>
      <c r="I120" s="28"/>
      <c r="J120" s="26"/>
      <c r="K120" s="28"/>
      <c r="L120" s="26"/>
      <c r="M120" s="26"/>
      <c r="N120" s="28"/>
      <c r="O120" s="28"/>
      <c r="P120" s="28"/>
    </row>
    <row r="121" spans="1:16" ht="18">
      <c r="A121" s="22">
        <v>116</v>
      </c>
      <c r="B121" s="23" t="s">
        <v>95</v>
      </c>
      <c r="C121" s="23" t="s">
        <v>373</v>
      </c>
      <c r="D121" s="24">
        <v>978912.24849999999</v>
      </c>
      <c r="E121" s="24">
        <v>3738794.9737</v>
      </c>
      <c r="F121" s="25">
        <f t="shared" si="1"/>
        <v>4717707.2221999997</v>
      </c>
      <c r="H121" s="26"/>
      <c r="I121" s="28"/>
      <c r="J121" s="26"/>
      <c r="K121" s="28"/>
      <c r="L121" s="26"/>
      <c r="M121" s="26"/>
      <c r="N121" s="28"/>
      <c r="O121" s="28"/>
      <c r="P121" s="28"/>
    </row>
    <row r="122" spans="1:16" ht="18">
      <c r="A122" s="22">
        <v>117</v>
      </c>
      <c r="B122" s="23" t="s">
        <v>95</v>
      </c>
      <c r="C122" s="23" t="s">
        <v>375</v>
      </c>
      <c r="D122" s="24">
        <v>1352434.2312</v>
      </c>
      <c r="E122" s="24">
        <v>5165400.9985999996</v>
      </c>
      <c r="F122" s="25">
        <f t="shared" si="1"/>
        <v>6517835.2297999999</v>
      </c>
      <c r="H122" s="26"/>
      <c r="I122" s="28"/>
      <c r="J122" s="26"/>
      <c r="K122" s="28"/>
      <c r="L122" s="26"/>
      <c r="M122" s="26"/>
      <c r="N122" s="28"/>
      <c r="O122" s="28"/>
      <c r="P122" s="28"/>
    </row>
    <row r="123" spans="1:16" ht="18">
      <c r="A123" s="22">
        <v>118</v>
      </c>
      <c r="B123" s="23" t="s">
        <v>95</v>
      </c>
      <c r="C123" s="23" t="s">
        <v>377</v>
      </c>
      <c r="D123" s="24">
        <v>1248347.3499</v>
      </c>
      <c r="E123" s="24">
        <v>4767858.2060000002</v>
      </c>
      <c r="F123" s="25">
        <f t="shared" si="1"/>
        <v>6016205.5559</v>
      </c>
      <c r="H123" s="26"/>
      <c r="I123" s="28"/>
      <c r="J123" s="26"/>
      <c r="K123" s="28"/>
      <c r="L123" s="26"/>
      <c r="M123" s="26"/>
      <c r="N123" s="28"/>
      <c r="O123" s="28"/>
      <c r="P123" s="28"/>
    </row>
    <row r="124" spans="1:16" ht="18">
      <c r="A124" s="22">
        <v>119</v>
      </c>
      <c r="B124" s="23" t="s">
        <v>96</v>
      </c>
      <c r="C124" s="23" t="s">
        <v>382</v>
      </c>
      <c r="D124" s="24">
        <v>994706.23930000002</v>
      </c>
      <c r="E124" s="24">
        <v>3799117.5342999999</v>
      </c>
      <c r="F124" s="25">
        <f t="shared" si="1"/>
        <v>4793823.7736</v>
      </c>
      <c r="H124" s="26"/>
      <c r="I124" s="28"/>
      <c r="J124" s="26"/>
      <c r="K124" s="28"/>
      <c r="L124" s="26"/>
      <c r="M124" s="26"/>
      <c r="N124" s="28"/>
      <c r="O124" s="28"/>
      <c r="P124" s="28"/>
    </row>
    <row r="125" spans="1:16" ht="18">
      <c r="A125" s="22">
        <v>120</v>
      </c>
      <c r="B125" s="23" t="s">
        <v>96</v>
      </c>
      <c r="C125" s="23" t="s">
        <v>384</v>
      </c>
      <c r="D125" s="24">
        <v>877677.74930000002</v>
      </c>
      <c r="E125" s="24">
        <v>3352146.3878000001</v>
      </c>
      <c r="F125" s="25">
        <f t="shared" si="1"/>
        <v>4229824.1370999999</v>
      </c>
      <c r="H125" s="26"/>
      <c r="I125" s="28"/>
      <c r="J125" s="26"/>
      <c r="K125" s="28"/>
      <c r="L125" s="26"/>
      <c r="M125" s="26"/>
      <c r="N125" s="28"/>
      <c r="O125" s="28"/>
      <c r="P125" s="28"/>
    </row>
    <row r="126" spans="1:16" ht="18">
      <c r="A126" s="22">
        <v>121</v>
      </c>
      <c r="B126" s="23" t="s">
        <v>96</v>
      </c>
      <c r="C126" s="23" t="s">
        <v>386</v>
      </c>
      <c r="D126" s="24">
        <v>849853.00120000006</v>
      </c>
      <c r="E126" s="24">
        <v>3245874.3202</v>
      </c>
      <c r="F126" s="25">
        <f t="shared" si="1"/>
        <v>4095727.3213999998</v>
      </c>
      <c r="H126" s="26"/>
      <c r="I126" s="28"/>
      <c r="J126" s="26"/>
      <c r="K126" s="28"/>
      <c r="L126" s="26"/>
      <c r="M126" s="26"/>
      <c r="N126" s="28"/>
      <c r="O126" s="28"/>
      <c r="P126" s="28"/>
    </row>
    <row r="127" spans="1:16" ht="18">
      <c r="A127" s="22">
        <v>122</v>
      </c>
      <c r="B127" s="23" t="s">
        <v>96</v>
      </c>
      <c r="C127" s="23" t="s">
        <v>388</v>
      </c>
      <c r="D127" s="24">
        <v>1007489.6243</v>
      </c>
      <c r="E127" s="24">
        <v>3847941.5792</v>
      </c>
      <c r="F127" s="25">
        <f t="shared" si="1"/>
        <v>4855431.2034999998</v>
      </c>
      <c r="H127" s="26"/>
      <c r="I127" s="28"/>
      <c r="J127" s="26"/>
      <c r="K127" s="28"/>
      <c r="L127" s="26"/>
      <c r="M127" s="26"/>
      <c r="N127" s="28"/>
      <c r="O127" s="28"/>
      <c r="P127" s="28"/>
    </row>
    <row r="128" spans="1:16" ht="18">
      <c r="A128" s="22">
        <v>123</v>
      </c>
      <c r="B128" s="23" t="s">
        <v>96</v>
      </c>
      <c r="C128" s="23" t="s">
        <v>390</v>
      </c>
      <c r="D128" s="24">
        <v>1307564.6710000001</v>
      </c>
      <c r="E128" s="24">
        <v>4994029.0632999996</v>
      </c>
      <c r="F128" s="25">
        <f t="shared" si="1"/>
        <v>6301593.7342999997</v>
      </c>
      <c r="H128" s="26"/>
      <c r="I128" s="28"/>
      <c r="J128" s="26"/>
      <c r="K128" s="28"/>
      <c r="L128" s="26"/>
      <c r="M128" s="26"/>
      <c r="N128" s="28"/>
      <c r="O128" s="28"/>
      <c r="P128" s="28"/>
    </row>
    <row r="129" spans="1:16" ht="18">
      <c r="A129" s="22">
        <v>124</v>
      </c>
      <c r="B129" s="23" t="s">
        <v>96</v>
      </c>
      <c r="C129" s="23" t="s">
        <v>392</v>
      </c>
      <c r="D129" s="24">
        <v>1068296.7246999999</v>
      </c>
      <c r="E129" s="24">
        <v>4080184.3379000002</v>
      </c>
      <c r="F129" s="25">
        <f t="shared" si="1"/>
        <v>5148481.0625999998</v>
      </c>
      <c r="H129" s="26"/>
      <c r="I129" s="28"/>
      <c r="J129" s="26"/>
      <c r="K129" s="28"/>
      <c r="L129" s="26"/>
      <c r="M129" s="26"/>
      <c r="N129" s="28"/>
      <c r="O129" s="28"/>
      <c r="P129" s="28"/>
    </row>
    <row r="130" spans="1:16" ht="18">
      <c r="A130" s="22">
        <v>125</v>
      </c>
      <c r="B130" s="23" t="s">
        <v>96</v>
      </c>
      <c r="C130" s="23" t="s">
        <v>394</v>
      </c>
      <c r="D130" s="24">
        <v>1013379.1672</v>
      </c>
      <c r="E130" s="24">
        <v>3870435.7234999998</v>
      </c>
      <c r="F130" s="25">
        <f t="shared" si="1"/>
        <v>4883814.8907000003</v>
      </c>
      <c r="H130" s="26"/>
      <c r="I130" s="28"/>
      <c r="J130" s="26"/>
      <c r="K130" s="28"/>
      <c r="L130" s="26"/>
      <c r="M130" s="26"/>
      <c r="N130" s="28"/>
      <c r="O130" s="28"/>
      <c r="P130" s="28"/>
    </row>
    <row r="131" spans="1:16" ht="18">
      <c r="A131" s="22">
        <v>126</v>
      </c>
      <c r="B131" s="23" t="s">
        <v>96</v>
      </c>
      <c r="C131" s="23" t="s">
        <v>396</v>
      </c>
      <c r="D131" s="24">
        <v>870849.92279999994</v>
      </c>
      <c r="E131" s="24">
        <v>3326068.6225999999</v>
      </c>
      <c r="F131" s="25">
        <f t="shared" si="1"/>
        <v>4196918.5454000002</v>
      </c>
      <c r="H131" s="26"/>
      <c r="I131" s="28"/>
      <c r="J131" s="26"/>
      <c r="K131" s="28"/>
      <c r="L131" s="26"/>
      <c r="M131" s="26"/>
      <c r="N131" s="28"/>
      <c r="O131" s="28"/>
      <c r="P131" s="28"/>
    </row>
    <row r="132" spans="1:16" ht="18">
      <c r="A132" s="22">
        <v>127</v>
      </c>
      <c r="B132" s="23" t="s">
        <v>96</v>
      </c>
      <c r="C132" s="23" t="s">
        <v>398</v>
      </c>
      <c r="D132" s="24">
        <v>1100108.0608000001</v>
      </c>
      <c r="E132" s="24">
        <v>4201682.5250000004</v>
      </c>
      <c r="F132" s="25">
        <f t="shared" si="1"/>
        <v>5301790.5857999995</v>
      </c>
      <c r="H132" s="26"/>
      <c r="I132" s="28"/>
      <c r="J132" s="26"/>
      <c r="K132" s="28"/>
      <c r="L132" s="26"/>
      <c r="M132" s="26"/>
      <c r="N132" s="28"/>
      <c r="O132" s="28"/>
      <c r="P132" s="28"/>
    </row>
    <row r="133" spans="1:16" ht="18">
      <c r="A133" s="22">
        <v>128</v>
      </c>
      <c r="B133" s="23" t="s">
        <v>96</v>
      </c>
      <c r="C133" s="23" t="s">
        <v>400</v>
      </c>
      <c r="D133" s="24">
        <v>1040826.9387000001</v>
      </c>
      <c r="E133" s="24">
        <v>3975267.9904999998</v>
      </c>
      <c r="F133" s="25">
        <f t="shared" si="1"/>
        <v>5016094.9292000001</v>
      </c>
      <c r="H133" s="26"/>
      <c r="I133" s="28"/>
      <c r="J133" s="26"/>
      <c r="K133" s="28"/>
      <c r="L133" s="26"/>
      <c r="M133" s="26"/>
      <c r="N133" s="28"/>
      <c r="O133" s="28"/>
      <c r="P133" s="28"/>
    </row>
    <row r="134" spans="1:16" ht="18">
      <c r="A134" s="22">
        <v>129</v>
      </c>
      <c r="B134" s="23" t="s">
        <v>96</v>
      </c>
      <c r="C134" s="23" t="s">
        <v>402</v>
      </c>
      <c r="D134" s="24">
        <v>1191677.3805</v>
      </c>
      <c r="E134" s="24">
        <v>4551416.5411999999</v>
      </c>
      <c r="F134" s="25">
        <f t="shared" si="1"/>
        <v>5743093.9216999998</v>
      </c>
      <c r="H134" s="26"/>
      <c r="I134" s="28"/>
      <c r="J134" s="26"/>
      <c r="K134" s="28"/>
      <c r="L134" s="26"/>
      <c r="M134" s="26"/>
      <c r="N134" s="28"/>
      <c r="O134" s="28"/>
      <c r="P134" s="28"/>
    </row>
    <row r="135" spans="1:16" ht="18">
      <c r="A135" s="22">
        <v>130</v>
      </c>
      <c r="B135" s="23" t="s">
        <v>96</v>
      </c>
      <c r="C135" s="23" t="s">
        <v>404</v>
      </c>
      <c r="D135" s="24">
        <v>915138.03720000002</v>
      </c>
      <c r="E135" s="24">
        <v>3495219.8207</v>
      </c>
      <c r="F135" s="25">
        <f t="shared" ref="F135:F198" si="2">D135+E135</f>
        <v>4410357.8579000002</v>
      </c>
      <c r="H135" s="26"/>
      <c r="I135" s="28"/>
      <c r="J135" s="26"/>
      <c r="K135" s="28"/>
      <c r="L135" s="26"/>
      <c r="M135" s="26"/>
      <c r="N135" s="28"/>
      <c r="O135" s="28"/>
      <c r="P135" s="28"/>
    </row>
    <row r="136" spans="1:16" ht="18">
      <c r="A136" s="22">
        <v>131</v>
      </c>
      <c r="B136" s="23" t="s">
        <v>96</v>
      </c>
      <c r="C136" s="23" t="s">
        <v>406</v>
      </c>
      <c r="D136" s="24">
        <v>1099295.8794</v>
      </c>
      <c r="E136" s="24">
        <v>4198580.5312999999</v>
      </c>
      <c r="F136" s="25">
        <f t="shared" si="2"/>
        <v>5297876.4106999999</v>
      </c>
      <c r="H136" s="26"/>
      <c r="I136" s="28"/>
      <c r="J136" s="26"/>
      <c r="K136" s="28"/>
      <c r="L136" s="26"/>
      <c r="M136" s="26"/>
      <c r="N136" s="28"/>
      <c r="O136" s="28"/>
      <c r="P136" s="28"/>
    </row>
    <row r="137" spans="1:16" ht="18">
      <c r="A137" s="22">
        <v>132</v>
      </c>
      <c r="B137" s="23" t="s">
        <v>96</v>
      </c>
      <c r="C137" s="23" t="s">
        <v>408</v>
      </c>
      <c r="D137" s="24">
        <v>812054.2648</v>
      </c>
      <c r="E137" s="24">
        <v>3101508.2387000001</v>
      </c>
      <c r="F137" s="25">
        <f t="shared" si="2"/>
        <v>3913562.5035000001</v>
      </c>
      <c r="H137" s="26"/>
      <c r="I137" s="28"/>
      <c r="J137" s="26"/>
      <c r="K137" s="28"/>
      <c r="L137" s="26"/>
      <c r="M137" s="26"/>
      <c r="N137" s="28"/>
      <c r="O137" s="28"/>
      <c r="P137" s="28"/>
    </row>
    <row r="138" spans="1:16" ht="18">
      <c r="A138" s="22">
        <v>133</v>
      </c>
      <c r="B138" s="23" t="s">
        <v>96</v>
      </c>
      <c r="C138" s="23" t="s">
        <v>410</v>
      </c>
      <c r="D138" s="24">
        <v>853080.18810000003</v>
      </c>
      <c r="E138" s="24">
        <v>3258200.0320000001</v>
      </c>
      <c r="F138" s="25">
        <f t="shared" si="2"/>
        <v>4111280.2201</v>
      </c>
      <c r="H138" s="26"/>
      <c r="I138" s="28"/>
      <c r="J138" s="26"/>
      <c r="K138" s="28"/>
      <c r="L138" s="26"/>
      <c r="M138" s="26"/>
      <c r="N138" s="28"/>
      <c r="O138" s="28"/>
      <c r="P138" s="28"/>
    </row>
    <row r="139" spans="1:16" ht="18">
      <c r="A139" s="22">
        <v>134</v>
      </c>
      <c r="B139" s="23" t="s">
        <v>96</v>
      </c>
      <c r="C139" s="23" t="s">
        <v>412</v>
      </c>
      <c r="D139" s="24">
        <v>778113.16729999997</v>
      </c>
      <c r="E139" s="24">
        <v>2971875.7766</v>
      </c>
      <c r="F139" s="25">
        <f t="shared" si="2"/>
        <v>3749988.9438999998</v>
      </c>
      <c r="H139" s="26"/>
      <c r="I139" s="28"/>
      <c r="J139" s="26"/>
      <c r="K139" s="28"/>
      <c r="L139" s="26"/>
      <c r="M139" s="26"/>
      <c r="N139" s="28"/>
      <c r="O139" s="28"/>
      <c r="P139" s="28"/>
    </row>
    <row r="140" spans="1:16" ht="18">
      <c r="A140" s="22">
        <v>135</v>
      </c>
      <c r="B140" s="23" t="s">
        <v>96</v>
      </c>
      <c r="C140" s="23" t="s">
        <v>414</v>
      </c>
      <c r="D140" s="24">
        <v>984550.86060000001</v>
      </c>
      <c r="E140" s="24">
        <v>3760330.7288000002</v>
      </c>
      <c r="F140" s="25">
        <f t="shared" si="2"/>
        <v>4744881.5893999999</v>
      </c>
      <c r="H140" s="26"/>
      <c r="I140" s="28"/>
      <c r="J140" s="26"/>
      <c r="K140" s="28"/>
      <c r="L140" s="26"/>
      <c r="M140" s="26"/>
      <c r="N140" s="28"/>
      <c r="O140" s="28"/>
      <c r="P140" s="28"/>
    </row>
    <row r="141" spans="1:16" ht="18">
      <c r="A141" s="22">
        <v>136</v>
      </c>
      <c r="B141" s="23" t="s">
        <v>96</v>
      </c>
      <c r="C141" s="23" t="s">
        <v>416</v>
      </c>
      <c r="D141" s="24">
        <v>922624.20200000005</v>
      </c>
      <c r="E141" s="24">
        <v>3523812.0008999999</v>
      </c>
      <c r="F141" s="25">
        <f t="shared" si="2"/>
        <v>4446436.2028999999</v>
      </c>
      <c r="H141" s="26"/>
      <c r="I141" s="28"/>
      <c r="J141" s="26"/>
      <c r="K141" s="28"/>
      <c r="L141" s="26"/>
      <c r="M141" s="26"/>
      <c r="N141" s="28"/>
      <c r="O141" s="28"/>
      <c r="P141" s="28"/>
    </row>
    <row r="142" spans="1:16" ht="18">
      <c r="A142" s="22">
        <v>137</v>
      </c>
      <c r="B142" s="23" t="s">
        <v>96</v>
      </c>
      <c r="C142" s="23" t="s">
        <v>418</v>
      </c>
      <c r="D142" s="24">
        <v>1080562.7703</v>
      </c>
      <c r="E142" s="24">
        <v>4127032.49</v>
      </c>
      <c r="F142" s="25">
        <f t="shared" si="2"/>
        <v>5207595.2603000002</v>
      </c>
      <c r="H142" s="26"/>
      <c r="I142" s="28"/>
      <c r="J142" s="26"/>
      <c r="K142" s="28"/>
      <c r="L142" s="26"/>
      <c r="M142" s="26"/>
      <c r="N142" s="28"/>
      <c r="O142" s="28"/>
      <c r="P142" s="28"/>
    </row>
    <row r="143" spans="1:16" ht="18">
      <c r="A143" s="22">
        <v>138</v>
      </c>
      <c r="B143" s="23" t="s">
        <v>96</v>
      </c>
      <c r="C143" s="23" t="s">
        <v>420</v>
      </c>
      <c r="D143" s="24">
        <v>748914.01410000003</v>
      </c>
      <c r="E143" s="24">
        <v>2860354.3942999998</v>
      </c>
      <c r="F143" s="25">
        <f t="shared" si="2"/>
        <v>3609268.4084000001</v>
      </c>
      <c r="H143" s="26"/>
      <c r="I143" s="28"/>
      <c r="J143" s="26"/>
      <c r="K143" s="28"/>
      <c r="L143" s="26"/>
      <c r="M143" s="26"/>
      <c r="N143" s="28"/>
      <c r="O143" s="28"/>
      <c r="P143" s="28"/>
    </row>
    <row r="144" spans="1:16" ht="18">
      <c r="A144" s="22">
        <v>139</v>
      </c>
      <c r="B144" s="23" t="s">
        <v>96</v>
      </c>
      <c r="C144" s="23" t="s">
        <v>422</v>
      </c>
      <c r="D144" s="24">
        <v>1024007.6091</v>
      </c>
      <c r="E144" s="24">
        <v>3911029.3163000001</v>
      </c>
      <c r="F144" s="25">
        <f t="shared" si="2"/>
        <v>4935036.9254000001</v>
      </c>
      <c r="H144" s="26"/>
      <c r="I144" s="28"/>
      <c r="J144" s="26"/>
      <c r="K144" s="28"/>
      <c r="L144" s="26"/>
      <c r="M144" s="26"/>
      <c r="N144" s="28"/>
      <c r="O144" s="28"/>
      <c r="P144" s="28"/>
    </row>
    <row r="145" spans="1:16" ht="18">
      <c r="A145" s="22">
        <v>140</v>
      </c>
      <c r="B145" s="23" t="s">
        <v>96</v>
      </c>
      <c r="C145" s="23" t="s">
        <v>424</v>
      </c>
      <c r="D145" s="24">
        <v>997094.77579999994</v>
      </c>
      <c r="E145" s="24">
        <v>3808240.1581000001</v>
      </c>
      <c r="F145" s="25">
        <f t="shared" si="2"/>
        <v>4805334.9338999996</v>
      </c>
      <c r="H145" s="26"/>
      <c r="I145" s="28"/>
      <c r="J145" s="26"/>
      <c r="K145" s="28"/>
      <c r="L145" s="26"/>
      <c r="M145" s="26"/>
      <c r="N145" s="28"/>
      <c r="O145" s="28"/>
      <c r="P145" s="28"/>
    </row>
    <row r="146" spans="1:16" ht="18">
      <c r="A146" s="22">
        <v>141</v>
      </c>
      <c r="B146" s="23" t="s">
        <v>96</v>
      </c>
      <c r="C146" s="23" t="s">
        <v>426</v>
      </c>
      <c r="D146" s="24">
        <v>1056099.7971999999</v>
      </c>
      <c r="E146" s="24">
        <v>4033600.1715000002</v>
      </c>
      <c r="F146" s="25">
        <f t="shared" si="2"/>
        <v>5089699.9687000001</v>
      </c>
      <c r="H146" s="26"/>
      <c r="I146" s="28"/>
      <c r="J146" s="26"/>
      <c r="K146" s="28"/>
      <c r="L146" s="26"/>
      <c r="M146" s="26"/>
      <c r="N146" s="28"/>
      <c r="O146" s="28"/>
      <c r="P146" s="28"/>
    </row>
    <row r="147" spans="1:16" ht="18">
      <c r="A147" s="22">
        <v>142</v>
      </c>
      <c r="B147" s="23" t="s">
        <v>97</v>
      </c>
      <c r="C147" s="23" t="s">
        <v>430</v>
      </c>
      <c r="D147" s="24">
        <v>886912.32909999997</v>
      </c>
      <c r="E147" s="24">
        <v>3387416.3522000001</v>
      </c>
      <c r="F147" s="25">
        <f t="shared" si="2"/>
        <v>4274328.6813000003</v>
      </c>
      <c r="H147" s="26"/>
      <c r="I147" s="28"/>
      <c r="J147" s="26"/>
      <c r="K147" s="28"/>
      <c r="L147" s="26"/>
      <c r="M147" s="26"/>
      <c r="N147" s="28"/>
      <c r="O147" s="28"/>
      <c r="P147" s="28"/>
    </row>
    <row r="148" spans="1:16" ht="18">
      <c r="A148" s="22">
        <v>143</v>
      </c>
      <c r="B148" s="23" t="s">
        <v>97</v>
      </c>
      <c r="C148" s="23" t="s">
        <v>432</v>
      </c>
      <c r="D148" s="24">
        <v>857611.82160000002</v>
      </c>
      <c r="E148" s="24">
        <v>3275507.8640000001</v>
      </c>
      <c r="F148" s="25">
        <f t="shared" si="2"/>
        <v>4133119.6856</v>
      </c>
      <c r="H148" s="26"/>
      <c r="I148" s="28"/>
      <c r="J148" s="26"/>
      <c r="K148" s="28"/>
      <c r="L148" s="26"/>
      <c r="M148" s="26"/>
      <c r="N148" s="28"/>
      <c r="O148" s="28"/>
      <c r="P148" s="28"/>
    </row>
    <row r="149" spans="1:16" ht="18">
      <c r="A149" s="22">
        <v>144</v>
      </c>
      <c r="B149" s="23" t="s">
        <v>97</v>
      </c>
      <c r="C149" s="23" t="s">
        <v>434</v>
      </c>
      <c r="D149" s="24">
        <v>1203192.233</v>
      </c>
      <c r="E149" s="24">
        <v>4595395.6341000004</v>
      </c>
      <c r="F149" s="25">
        <f t="shared" si="2"/>
        <v>5798587.8671000004</v>
      </c>
      <c r="H149" s="26"/>
      <c r="I149" s="28"/>
      <c r="J149" s="26"/>
      <c r="K149" s="28"/>
      <c r="L149" s="26"/>
      <c r="M149" s="26"/>
      <c r="N149" s="28"/>
      <c r="O149" s="28"/>
      <c r="P149" s="28"/>
    </row>
    <row r="150" spans="1:16" ht="18">
      <c r="A150" s="22">
        <v>145</v>
      </c>
      <c r="B150" s="23" t="s">
        <v>97</v>
      </c>
      <c r="C150" s="23" t="s">
        <v>436</v>
      </c>
      <c r="D150" s="24">
        <v>693075.10710000002</v>
      </c>
      <c r="E150" s="24">
        <v>2647086.8360000001</v>
      </c>
      <c r="F150" s="25">
        <f t="shared" si="2"/>
        <v>3340161.9430999998</v>
      </c>
      <c r="H150" s="26"/>
      <c r="I150" s="28"/>
      <c r="J150" s="26"/>
      <c r="K150" s="28"/>
      <c r="L150" s="26"/>
      <c r="M150" s="26"/>
      <c r="N150" s="28"/>
      <c r="O150" s="28"/>
      <c r="P150" s="28"/>
    </row>
    <row r="151" spans="1:16" ht="18">
      <c r="A151" s="22">
        <v>146</v>
      </c>
      <c r="B151" s="23" t="s">
        <v>97</v>
      </c>
      <c r="C151" s="23" t="s">
        <v>438</v>
      </c>
      <c r="D151" s="24">
        <v>959272.25600000005</v>
      </c>
      <c r="E151" s="24">
        <v>3663783.2393999998</v>
      </c>
      <c r="F151" s="25">
        <f t="shared" si="2"/>
        <v>4623055.4954000004</v>
      </c>
      <c r="H151" s="26"/>
      <c r="I151" s="28"/>
      <c r="J151" s="26"/>
      <c r="K151" s="28"/>
      <c r="L151" s="26"/>
      <c r="M151" s="26"/>
      <c r="N151" s="28"/>
      <c r="O151" s="28"/>
      <c r="P151" s="28"/>
    </row>
    <row r="152" spans="1:16" ht="18">
      <c r="A152" s="22">
        <v>147</v>
      </c>
      <c r="B152" s="23" t="s">
        <v>97</v>
      </c>
      <c r="C152" s="23" t="s">
        <v>440</v>
      </c>
      <c r="D152" s="24">
        <v>691055.34490000003</v>
      </c>
      <c r="E152" s="24">
        <v>2639372.6853999998</v>
      </c>
      <c r="F152" s="25">
        <f t="shared" si="2"/>
        <v>3330428.0303000002</v>
      </c>
      <c r="H152" s="26"/>
      <c r="I152" s="28"/>
      <c r="J152" s="26"/>
      <c r="K152" s="28"/>
      <c r="L152" s="26"/>
      <c r="M152" s="26"/>
      <c r="N152" s="28"/>
      <c r="O152" s="28"/>
      <c r="P152" s="28"/>
    </row>
    <row r="153" spans="1:16" ht="18">
      <c r="A153" s="22">
        <v>148</v>
      </c>
      <c r="B153" s="23" t="s">
        <v>97</v>
      </c>
      <c r="C153" s="23" t="s">
        <v>442</v>
      </c>
      <c r="D153" s="24">
        <v>1158432.9620999999</v>
      </c>
      <c r="E153" s="24">
        <v>4424444.9312000005</v>
      </c>
      <c r="F153" s="25">
        <f t="shared" si="2"/>
        <v>5582877.8932999996</v>
      </c>
      <c r="H153" s="26"/>
      <c r="I153" s="28"/>
      <c r="J153" s="26"/>
      <c r="K153" s="28"/>
      <c r="L153" s="26"/>
      <c r="M153" s="26"/>
      <c r="N153" s="28"/>
      <c r="O153" s="28"/>
      <c r="P153" s="28"/>
    </row>
    <row r="154" spans="1:16" ht="18">
      <c r="A154" s="22">
        <v>149</v>
      </c>
      <c r="B154" s="23" t="s">
        <v>97</v>
      </c>
      <c r="C154" s="23" t="s">
        <v>444</v>
      </c>
      <c r="D154" s="24">
        <v>766611.00730000006</v>
      </c>
      <c r="E154" s="24">
        <v>2927945.1609</v>
      </c>
      <c r="F154" s="25">
        <f t="shared" si="2"/>
        <v>3694556.1682000002</v>
      </c>
      <c r="H154" s="26"/>
      <c r="I154" s="28"/>
      <c r="J154" s="26"/>
      <c r="K154" s="28"/>
      <c r="L154" s="26"/>
      <c r="M154" s="26"/>
      <c r="N154" s="28"/>
      <c r="O154" s="28"/>
      <c r="P154" s="28"/>
    </row>
    <row r="155" spans="1:16" ht="18">
      <c r="A155" s="22">
        <v>150</v>
      </c>
      <c r="B155" s="23" t="s">
        <v>97</v>
      </c>
      <c r="C155" s="23" t="s">
        <v>446</v>
      </c>
      <c r="D155" s="24">
        <v>910466.81709999999</v>
      </c>
      <c r="E155" s="24">
        <v>3477378.8607000001</v>
      </c>
      <c r="F155" s="25">
        <f t="shared" si="2"/>
        <v>4387845.6777999997</v>
      </c>
      <c r="H155" s="26"/>
      <c r="I155" s="28"/>
      <c r="J155" s="26"/>
      <c r="K155" s="28"/>
      <c r="L155" s="26"/>
      <c r="M155" s="26"/>
      <c r="N155" s="28"/>
      <c r="O155" s="28"/>
      <c r="P155" s="28"/>
    </row>
    <row r="156" spans="1:16" ht="18">
      <c r="A156" s="22">
        <v>151</v>
      </c>
      <c r="B156" s="23" t="s">
        <v>97</v>
      </c>
      <c r="C156" s="23" t="s">
        <v>448</v>
      </c>
      <c r="D156" s="24">
        <v>776047.36679999996</v>
      </c>
      <c r="E156" s="24">
        <v>2963985.7902000002</v>
      </c>
      <c r="F156" s="25">
        <f t="shared" si="2"/>
        <v>3740033.1570000001</v>
      </c>
      <c r="H156" s="26"/>
      <c r="I156" s="28"/>
      <c r="J156" s="26"/>
      <c r="K156" s="28"/>
      <c r="L156" s="26"/>
      <c r="M156" s="26"/>
      <c r="N156" s="28"/>
      <c r="O156" s="28"/>
      <c r="P156" s="28"/>
    </row>
    <row r="157" spans="1:16" ht="18">
      <c r="A157" s="22">
        <v>152</v>
      </c>
      <c r="B157" s="23" t="s">
        <v>97</v>
      </c>
      <c r="C157" s="23" t="s">
        <v>450</v>
      </c>
      <c r="D157" s="24">
        <v>1118127.1599999999</v>
      </c>
      <c r="E157" s="24">
        <v>4270503.5226999996</v>
      </c>
      <c r="F157" s="25">
        <f t="shared" si="2"/>
        <v>5388630.6826999998</v>
      </c>
      <c r="H157" s="26"/>
      <c r="I157" s="28"/>
      <c r="J157" s="26"/>
      <c r="K157" s="28"/>
      <c r="L157" s="26"/>
      <c r="M157" s="26"/>
      <c r="N157" s="28"/>
      <c r="O157" s="28"/>
      <c r="P157" s="28"/>
    </row>
    <row r="158" spans="1:16" ht="18">
      <c r="A158" s="22">
        <v>153</v>
      </c>
      <c r="B158" s="23" t="s">
        <v>97</v>
      </c>
      <c r="C158" s="23" t="s">
        <v>452</v>
      </c>
      <c r="D158" s="24">
        <v>791875.51089999999</v>
      </c>
      <c r="E158" s="24">
        <v>3024438.7936</v>
      </c>
      <c r="F158" s="25">
        <f t="shared" si="2"/>
        <v>3816314.3045000001</v>
      </c>
      <c r="H158" s="26"/>
      <c r="I158" s="28"/>
      <c r="J158" s="26"/>
      <c r="K158" s="28"/>
      <c r="L158" s="26"/>
      <c r="M158" s="26"/>
      <c r="N158" s="28"/>
      <c r="O158" s="28"/>
      <c r="P158" s="28"/>
    </row>
    <row r="159" spans="1:16" ht="18">
      <c r="A159" s="22">
        <v>154</v>
      </c>
      <c r="B159" s="23" t="s">
        <v>97</v>
      </c>
      <c r="C159" s="23" t="s">
        <v>454</v>
      </c>
      <c r="D159" s="24">
        <v>913639.89690000005</v>
      </c>
      <c r="E159" s="24">
        <v>3489497.9194</v>
      </c>
      <c r="F159" s="25">
        <f t="shared" si="2"/>
        <v>4403137.8163000001</v>
      </c>
      <c r="H159" s="26"/>
      <c r="I159" s="28"/>
      <c r="J159" s="26"/>
      <c r="K159" s="28"/>
      <c r="L159" s="26"/>
      <c r="M159" s="26"/>
      <c r="N159" s="28"/>
      <c r="O159" s="28"/>
      <c r="P159" s="28"/>
    </row>
    <row r="160" spans="1:16" ht="18">
      <c r="A160" s="22">
        <v>155</v>
      </c>
      <c r="B160" s="23" t="s">
        <v>97</v>
      </c>
      <c r="C160" s="23" t="s">
        <v>456</v>
      </c>
      <c r="D160" s="24">
        <v>807610.06550000003</v>
      </c>
      <c r="E160" s="24">
        <v>3084534.3472000002</v>
      </c>
      <c r="F160" s="25">
        <f t="shared" si="2"/>
        <v>3892144.4127000002</v>
      </c>
      <c r="H160" s="26"/>
      <c r="I160" s="28"/>
      <c r="J160" s="26"/>
      <c r="K160" s="28"/>
      <c r="L160" s="26"/>
      <c r="M160" s="26"/>
      <c r="N160" s="28"/>
      <c r="O160" s="28"/>
      <c r="P160" s="28"/>
    </row>
    <row r="161" spans="1:16" ht="18">
      <c r="A161" s="22">
        <v>156</v>
      </c>
      <c r="B161" s="23" t="s">
        <v>97</v>
      </c>
      <c r="C161" s="23" t="s">
        <v>458</v>
      </c>
      <c r="D161" s="24">
        <v>743227.02780000004</v>
      </c>
      <c r="E161" s="24">
        <v>2838633.8816999998</v>
      </c>
      <c r="F161" s="25">
        <f t="shared" si="2"/>
        <v>3581860.9095000001</v>
      </c>
      <c r="H161" s="26"/>
      <c r="I161" s="28"/>
      <c r="J161" s="26"/>
      <c r="K161" s="28"/>
      <c r="L161" s="26"/>
      <c r="M161" s="26"/>
      <c r="N161" s="28"/>
      <c r="O161" s="28"/>
      <c r="P161" s="28"/>
    </row>
    <row r="162" spans="1:16" ht="18">
      <c r="A162" s="22">
        <v>157</v>
      </c>
      <c r="B162" s="23" t="s">
        <v>97</v>
      </c>
      <c r="C162" s="23" t="s">
        <v>460</v>
      </c>
      <c r="D162" s="24">
        <v>1089035.6236</v>
      </c>
      <c r="E162" s="24">
        <v>4159393.165</v>
      </c>
      <c r="F162" s="25">
        <f t="shared" si="2"/>
        <v>5248428.7885999996</v>
      </c>
      <c r="H162" s="26"/>
      <c r="I162" s="28"/>
      <c r="J162" s="26"/>
      <c r="K162" s="28"/>
      <c r="L162" s="26"/>
      <c r="M162" s="26"/>
      <c r="N162" s="28"/>
      <c r="O162" s="28"/>
      <c r="P162" s="28"/>
    </row>
    <row r="163" spans="1:16" ht="18">
      <c r="A163" s="22">
        <v>158</v>
      </c>
      <c r="B163" s="23" t="s">
        <v>97</v>
      </c>
      <c r="C163" s="23" t="s">
        <v>462</v>
      </c>
      <c r="D163" s="24">
        <v>1122361.9153</v>
      </c>
      <c r="E163" s="24">
        <v>4286677.4768000003</v>
      </c>
      <c r="F163" s="25">
        <f t="shared" si="2"/>
        <v>5409039.3920999998</v>
      </c>
      <c r="H163" s="26"/>
      <c r="I163" s="28"/>
      <c r="J163" s="26"/>
      <c r="K163" s="28"/>
      <c r="L163" s="26"/>
      <c r="M163" s="26"/>
      <c r="N163" s="28"/>
      <c r="O163" s="28"/>
      <c r="P163" s="28"/>
    </row>
    <row r="164" spans="1:16" ht="18">
      <c r="A164" s="22">
        <v>159</v>
      </c>
      <c r="B164" s="23" t="s">
        <v>97</v>
      </c>
      <c r="C164" s="23" t="s">
        <v>464</v>
      </c>
      <c r="D164" s="24">
        <v>624931.66390000004</v>
      </c>
      <c r="E164" s="24">
        <v>2386824.1176999998</v>
      </c>
      <c r="F164" s="25">
        <f t="shared" si="2"/>
        <v>3011755.7815999999</v>
      </c>
      <c r="H164" s="26"/>
      <c r="I164" s="28"/>
      <c r="J164" s="26"/>
      <c r="K164" s="28"/>
      <c r="L164" s="26"/>
      <c r="M164" s="26"/>
      <c r="N164" s="28"/>
      <c r="O164" s="28"/>
      <c r="P164" s="28"/>
    </row>
    <row r="165" spans="1:16" ht="18">
      <c r="A165" s="22">
        <v>160</v>
      </c>
      <c r="B165" s="23" t="s">
        <v>97</v>
      </c>
      <c r="C165" s="23" t="s">
        <v>466</v>
      </c>
      <c r="D165" s="24">
        <v>841904.50639999995</v>
      </c>
      <c r="E165" s="24">
        <v>3215516.3462999999</v>
      </c>
      <c r="F165" s="25">
        <f t="shared" si="2"/>
        <v>4057420.8527000002</v>
      </c>
      <c r="H165" s="26"/>
      <c r="I165" s="28"/>
      <c r="J165" s="26"/>
      <c r="K165" s="28"/>
      <c r="L165" s="26"/>
      <c r="M165" s="26"/>
      <c r="N165" s="28"/>
      <c r="O165" s="28"/>
      <c r="P165" s="28"/>
    </row>
    <row r="166" spans="1:16" ht="18">
      <c r="A166" s="22">
        <v>161</v>
      </c>
      <c r="B166" s="23" t="s">
        <v>97</v>
      </c>
      <c r="C166" s="23" t="s">
        <v>468</v>
      </c>
      <c r="D166" s="24">
        <v>996302.74950000003</v>
      </c>
      <c r="E166" s="24">
        <v>3805215.1433000001</v>
      </c>
      <c r="F166" s="25">
        <f t="shared" si="2"/>
        <v>4801517.8927999996</v>
      </c>
      <c r="H166" s="26"/>
      <c r="I166" s="28"/>
      <c r="J166" s="26"/>
      <c r="K166" s="28"/>
      <c r="L166" s="26"/>
      <c r="M166" s="26"/>
      <c r="N166" s="28"/>
      <c r="O166" s="28"/>
      <c r="P166" s="28"/>
    </row>
    <row r="167" spans="1:16" ht="36">
      <c r="A167" s="22">
        <v>162</v>
      </c>
      <c r="B167" s="23" t="s">
        <v>97</v>
      </c>
      <c r="C167" s="23" t="s">
        <v>470</v>
      </c>
      <c r="D167" s="24">
        <v>1450854.8762999999</v>
      </c>
      <c r="E167" s="24">
        <v>5541302.5297999997</v>
      </c>
      <c r="F167" s="25">
        <f t="shared" si="2"/>
        <v>6992157.4061000003</v>
      </c>
      <c r="H167" s="26"/>
      <c r="I167" s="28"/>
      <c r="J167" s="26"/>
      <c r="K167" s="28"/>
      <c r="L167" s="26"/>
      <c r="M167" s="26"/>
      <c r="N167" s="28"/>
      <c r="O167" s="28"/>
      <c r="P167" s="28"/>
    </row>
    <row r="168" spans="1:16" ht="18">
      <c r="A168" s="22">
        <v>163</v>
      </c>
      <c r="B168" s="23" t="s">
        <v>97</v>
      </c>
      <c r="C168" s="23" t="s">
        <v>472</v>
      </c>
      <c r="D168" s="24">
        <v>905999.52509999997</v>
      </c>
      <c r="E168" s="24">
        <v>3460316.7705999999</v>
      </c>
      <c r="F168" s="25">
        <f t="shared" si="2"/>
        <v>4366316.2956999997</v>
      </c>
      <c r="H168" s="26"/>
      <c r="I168" s="28"/>
      <c r="J168" s="26"/>
      <c r="K168" s="28"/>
      <c r="L168" s="26"/>
      <c r="M168" s="26"/>
      <c r="N168" s="28"/>
      <c r="O168" s="28"/>
      <c r="P168" s="28"/>
    </row>
    <row r="169" spans="1:16" ht="18">
      <c r="A169" s="22">
        <v>164</v>
      </c>
      <c r="B169" s="23" t="s">
        <v>97</v>
      </c>
      <c r="C169" s="23" t="s">
        <v>474</v>
      </c>
      <c r="D169" s="24">
        <v>843684.22349999996</v>
      </c>
      <c r="E169" s="24">
        <v>3222313.6844000001</v>
      </c>
      <c r="F169" s="25">
        <f t="shared" si="2"/>
        <v>4065997.9079</v>
      </c>
      <c r="H169" s="26"/>
      <c r="I169" s="28"/>
      <c r="J169" s="26"/>
      <c r="K169" s="28"/>
      <c r="L169" s="26"/>
      <c r="M169" s="26"/>
      <c r="N169" s="28"/>
      <c r="O169" s="28"/>
      <c r="P169" s="28"/>
    </row>
    <row r="170" spans="1:16" ht="18">
      <c r="A170" s="22">
        <v>165</v>
      </c>
      <c r="B170" s="23" t="s">
        <v>97</v>
      </c>
      <c r="C170" s="23" t="s">
        <v>476</v>
      </c>
      <c r="D170" s="24">
        <v>823515.79489999998</v>
      </c>
      <c r="E170" s="24">
        <v>3145283.6751000001</v>
      </c>
      <c r="F170" s="25">
        <f t="shared" si="2"/>
        <v>3968799.47</v>
      </c>
      <c r="H170" s="26"/>
      <c r="I170" s="28"/>
      <c r="J170" s="26"/>
      <c r="K170" s="28"/>
      <c r="L170" s="26"/>
      <c r="M170" s="26"/>
      <c r="N170" s="28"/>
      <c r="O170" s="28"/>
      <c r="P170" s="28"/>
    </row>
    <row r="171" spans="1:16" ht="18">
      <c r="A171" s="22">
        <v>166</v>
      </c>
      <c r="B171" s="23" t="s">
        <v>97</v>
      </c>
      <c r="C171" s="23" t="s">
        <v>478</v>
      </c>
      <c r="D171" s="24">
        <v>941829.31909999996</v>
      </c>
      <c r="E171" s="24">
        <v>3597162.7996</v>
      </c>
      <c r="F171" s="25">
        <f t="shared" si="2"/>
        <v>4538992.1187000005</v>
      </c>
      <c r="H171" s="26"/>
      <c r="I171" s="28"/>
      <c r="J171" s="26"/>
      <c r="K171" s="28"/>
      <c r="L171" s="26"/>
      <c r="M171" s="26"/>
      <c r="N171" s="28"/>
      <c r="O171" s="28"/>
      <c r="P171" s="28"/>
    </row>
    <row r="172" spans="1:16" ht="18">
      <c r="A172" s="22">
        <v>167</v>
      </c>
      <c r="B172" s="23" t="s">
        <v>97</v>
      </c>
      <c r="C172" s="23" t="s">
        <v>480</v>
      </c>
      <c r="D172" s="24">
        <v>818684.22569999995</v>
      </c>
      <c r="E172" s="24">
        <v>3126830.2880000002</v>
      </c>
      <c r="F172" s="25">
        <f t="shared" si="2"/>
        <v>3945514.5137</v>
      </c>
      <c r="H172" s="26"/>
      <c r="I172" s="28"/>
      <c r="J172" s="26"/>
      <c r="K172" s="28"/>
      <c r="L172" s="26"/>
      <c r="M172" s="26"/>
      <c r="N172" s="28"/>
      <c r="O172" s="28"/>
      <c r="P172" s="28"/>
    </row>
    <row r="173" spans="1:16" ht="18">
      <c r="A173" s="22">
        <v>168</v>
      </c>
      <c r="B173" s="23" t="s">
        <v>97</v>
      </c>
      <c r="C173" s="23" t="s">
        <v>482</v>
      </c>
      <c r="D173" s="24">
        <v>794013.83920000005</v>
      </c>
      <c r="E173" s="24">
        <v>3032605.7881999998</v>
      </c>
      <c r="F173" s="25">
        <f t="shared" si="2"/>
        <v>3826619.6274000001</v>
      </c>
      <c r="H173" s="26"/>
      <c r="I173" s="28"/>
      <c r="J173" s="26"/>
      <c r="K173" s="28"/>
      <c r="L173" s="26"/>
      <c r="M173" s="26"/>
      <c r="N173" s="28"/>
      <c r="O173" s="28"/>
      <c r="P173" s="28"/>
    </row>
    <row r="174" spans="1:16" ht="36">
      <c r="A174" s="22">
        <v>169</v>
      </c>
      <c r="B174" s="23" t="s">
        <v>98</v>
      </c>
      <c r="C174" s="23" t="s">
        <v>487</v>
      </c>
      <c r="D174" s="24">
        <v>841760.12679999997</v>
      </c>
      <c r="E174" s="24">
        <v>3214964.9120999998</v>
      </c>
      <c r="F174" s="25">
        <f t="shared" si="2"/>
        <v>4056725.0389</v>
      </c>
      <c r="H174" s="26"/>
      <c r="I174" s="28"/>
      <c r="J174" s="26"/>
      <c r="K174" s="28"/>
      <c r="L174" s="26"/>
      <c r="M174" s="26"/>
      <c r="N174" s="28"/>
      <c r="O174" s="28"/>
      <c r="P174" s="28"/>
    </row>
    <row r="175" spans="1:16" ht="36">
      <c r="A175" s="22">
        <v>170</v>
      </c>
      <c r="B175" s="23" t="s">
        <v>98</v>
      </c>
      <c r="C175" s="23" t="s">
        <v>489</v>
      </c>
      <c r="D175" s="24">
        <v>1058082.2675999999</v>
      </c>
      <c r="E175" s="24">
        <v>4041171.8922999999</v>
      </c>
      <c r="F175" s="25">
        <f t="shared" si="2"/>
        <v>5099254.1599000003</v>
      </c>
      <c r="H175" s="26"/>
      <c r="I175" s="28"/>
      <c r="J175" s="26"/>
      <c r="K175" s="28"/>
      <c r="L175" s="26"/>
      <c r="M175" s="26"/>
      <c r="N175" s="28"/>
      <c r="O175" s="28"/>
      <c r="P175" s="28"/>
    </row>
    <row r="176" spans="1:16" ht="36">
      <c r="A176" s="22">
        <v>171</v>
      </c>
      <c r="B176" s="23" t="s">
        <v>98</v>
      </c>
      <c r="C176" s="23" t="s">
        <v>491</v>
      </c>
      <c r="D176" s="24">
        <v>1012896.3031</v>
      </c>
      <c r="E176" s="24">
        <v>3868591.503</v>
      </c>
      <c r="F176" s="25">
        <f t="shared" si="2"/>
        <v>4881487.8060999997</v>
      </c>
      <c r="H176" s="26"/>
      <c r="I176" s="28"/>
      <c r="J176" s="26"/>
      <c r="K176" s="28"/>
      <c r="L176" s="26"/>
      <c r="M176" s="26"/>
      <c r="N176" s="28"/>
      <c r="O176" s="28"/>
      <c r="P176" s="28"/>
    </row>
    <row r="177" spans="1:16" ht="36">
      <c r="A177" s="22">
        <v>172</v>
      </c>
      <c r="B177" s="23" t="s">
        <v>98</v>
      </c>
      <c r="C177" s="23" t="s">
        <v>493</v>
      </c>
      <c r="D177" s="24">
        <v>653538.43130000005</v>
      </c>
      <c r="E177" s="24">
        <v>2496082.9797999999</v>
      </c>
      <c r="F177" s="25">
        <f t="shared" si="2"/>
        <v>3149621.4111000001</v>
      </c>
      <c r="H177" s="26"/>
      <c r="I177" s="28"/>
      <c r="J177" s="26"/>
      <c r="K177" s="28"/>
      <c r="L177" s="26"/>
      <c r="M177" s="26"/>
      <c r="N177" s="28"/>
      <c r="O177" s="28"/>
      <c r="P177" s="28"/>
    </row>
    <row r="178" spans="1:16" ht="36">
      <c r="A178" s="22">
        <v>173</v>
      </c>
      <c r="B178" s="23" t="s">
        <v>98</v>
      </c>
      <c r="C178" s="23" t="s">
        <v>495</v>
      </c>
      <c r="D178" s="24">
        <v>780698.4449</v>
      </c>
      <c r="E178" s="24">
        <v>2981749.8210999998</v>
      </c>
      <c r="F178" s="25">
        <f t="shared" si="2"/>
        <v>3762448.2659999998</v>
      </c>
      <c r="H178" s="26"/>
      <c r="I178" s="28"/>
      <c r="J178" s="26"/>
      <c r="K178" s="28"/>
      <c r="L178" s="26"/>
      <c r="M178" s="26"/>
      <c r="N178" s="28"/>
      <c r="O178" s="28"/>
      <c r="P178" s="28"/>
    </row>
    <row r="179" spans="1:16" ht="36">
      <c r="A179" s="22">
        <v>174</v>
      </c>
      <c r="B179" s="23" t="s">
        <v>98</v>
      </c>
      <c r="C179" s="23" t="s">
        <v>497</v>
      </c>
      <c r="D179" s="24">
        <v>898135.65350000001</v>
      </c>
      <c r="E179" s="24">
        <v>3430282.0013000001</v>
      </c>
      <c r="F179" s="25">
        <f t="shared" si="2"/>
        <v>4328417.6547999997</v>
      </c>
      <c r="H179" s="26"/>
      <c r="I179" s="28"/>
      <c r="J179" s="26"/>
      <c r="K179" s="28"/>
      <c r="L179" s="26"/>
      <c r="M179" s="26"/>
      <c r="N179" s="28"/>
      <c r="O179" s="28"/>
      <c r="P179" s="28"/>
    </row>
    <row r="180" spans="1:16" ht="36">
      <c r="A180" s="22">
        <v>175</v>
      </c>
      <c r="B180" s="23" t="s">
        <v>98</v>
      </c>
      <c r="C180" s="23" t="s">
        <v>499</v>
      </c>
      <c r="D180" s="24">
        <v>1029665.1676</v>
      </c>
      <c r="E180" s="24">
        <v>3932637.4342</v>
      </c>
      <c r="F180" s="25">
        <f t="shared" si="2"/>
        <v>4962302.6018000003</v>
      </c>
      <c r="H180" s="26"/>
      <c r="I180" s="28"/>
      <c r="J180" s="26"/>
      <c r="K180" s="28"/>
      <c r="L180" s="26"/>
      <c r="M180" s="26"/>
      <c r="N180" s="28"/>
      <c r="O180" s="28"/>
      <c r="P180" s="28"/>
    </row>
    <row r="181" spans="1:16" ht="36">
      <c r="A181" s="22">
        <v>176</v>
      </c>
      <c r="B181" s="23" t="s">
        <v>98</v>
      </c>
      <c r="C181" s="23" t="s">
        <v>501</v>
      </c>
      <c r="D181" s="24">
        <v>815653.31949999998</v>
      </c>
      <c r="E181" s="24">
        <v>3115254.2382999999</v>
      </c>
      <c r="F181" s="25">
        <f t="shared" si="2"/>
        <v>3930907.5578000001</v>
      </c>
      <c r="H181" s="26"/>
      <c r="I181" s="28"/>
      <c r="J181" s="26"/>
      <c r="K181" s="28"/>
      <c r="L181" s="26"/>
      <c r="M181" s="26"/>
      <c r="N181" s="28"/>
      <c r="O181" s="28"/>
      <c r="P181" s="28"/>
    </row>
    <row r="182" spans="1:16" ht="36">
      <c r="A182" s="22">
        <v>177</v>
      </c>
      <c r="B182" s="23" t="s">
        <v>98</v>
      </c>
      <c r="C182" s="23" t="s">
        <v>503</v>
      </c>
      <c r="D182" s="24">
        <v>869385.90090000001</v>
      </c>
      <c r="E182" s="24">
        <v>3320477.0309000001</v>
      </c>
      <c r="F182" s="25">
        <f t="shared" si="2"/>
        <v>4189862.9317999999</v>
      </c>
      <c r="H182" s="26"/>
      <c r="I182" s="28"/>
      <c r="J182" s="26"/>
      <c r="K182" s="28"/>
      <c r="L182" s="26"/>
      <c r="M182" s="26"/>
      <c r="N182" s="28"/>
      <c r="O182" s="28"/>
      <c r="P182" s="28"/>
    </row>
    <row r="183" spans="1:16" ht="36">
      <c r="A183" s="22">
        <v>178</v>
      </c>
      <c r="B183" s="23" t="s">
        <v>98</v>
      </c>
      <c r="C183" s="23" t="s">
        <v>505</v>
      </c>
      <c r="D183" s="24">
        <v>680763.0416</v>
      </c>
      <c r="E183" s="24">
        <v>2600062.9186999998</v>
      </c>
      <c r="F183" s="25">
        <f t="shared" si="2"/>
        <v>3280825.9602999999</v>
      </c>
      <c r="H183" s="26"/>
      <c r="I183" s="28"/>
      <c r="J183" s="26"/>
      <c r="K183" s="28"/>
      <c r="L183" s="26"/>
      <c r="M183" s="26"/>
      <c r="N183" s="28"/>
      <c r="O183" s="28"/>
      <c r="P183" s="28"/>
    </row>
    <row r="184" spans="1:16" ht="36">
      <c r="A184" s="22">
        <v>179</v>
      </c>
      <c r="B184" s="23" t="s">
        <v>98</v>
      </c>
      <c r="C184" s="23" t="s">
        <v>507</v>
      </c>
      <c r="D184" s="24">
        <v>928891.57109999994</v>
      </c>
      <c r="E184" s="24">
        <v>3547749.1905</v>
      </c>
      <c r="F184" s="25">
        <f t="shared" si="2"/>
        <v>4476640.7615999999</v>
      </c>
      <c r="H184" s="26"/>
      <c r="I184" s="28"/>
      <c r="J184" s="26"/>
      <c r="K184" s="28"/>
      <c r="L184" s="26"/>
      <c r="M184" s="26"/>
      <c r="N184" s="28"/>
      <c r="O184" s="28"/>
      <c r="P184" s="28"/>
    </row>
    <row r="185" spans="1:16" ht="36">
      <c r="A185" s="22">
        <v>180</v>
      </c>
      <c r="B185" s="23" t="s">
        <v>98</v>
      </c>
      <c r="C185" s="23" t="s">
        <v>509</v>
      </c>
      <c r="D185" s="24">
        <v>801614.67989999999</v>
      </c>
      <c r="E185" s="24">
        <v>3061635.9542</v>
      </c>
      <c r="F185" s="25">
        <f t="shared" si="2"/>
        <v>3863250.6340999999</v>
      </c>
      <c r="H185" s="26"/>
      <c r="I185" s="28"/>
      <c r="J185" s="26"/>
      <c r="K185" s="28"/>
      <c r="L185" s="26"/>
      <c r="M185" s="26"/>
      <c r="N185" s="28"/>
      <c r="O185" s="28"/>
      <c r="P185" s="28"/>
    </row>
    <row r="186" spans="1:16" ht="36">
      <c r="A186" s="22">
        <v>181</v>
      </c>
      <c r="B186" s="23" t="s">
        <v>98</v>
      </c>
      <c r="C186" s="23" t="s">
        <v>511</v>
      </c>
      <c r="D186" s="24">
        <v>883500.50009999995</v>
      </c>
      <c r="E186" s="24">
        <v>3374385.4304999998</v>
      </c>
      <c r="F186" s="25">
        <f t="shared" si="2"/>
        <v>4257885.9305999996</v>
      </c>
      <c r="H186" s="26"/>
      <c r="I186" s="28"/>
      <c r="J186" s="26"/>
      <c r="K186" s="28"/>
      <c r="L186" s="26"/>
      <c r="M186" s="26"/>
      <c r="N186" s="28"/>
      <c r="O186" s="28"/>
      <c r="P186" s="28"/>
    </row>
    <row r="187" spans="1:16" ht="36">
      <c r="A187" s="22">
        <v>182</v>
      </c>
      <c r="B187" s="23" t="s">
        <v>98</v>
      </c>
      <c r="C187" s="23" t="s">
        <v>513</v>
      </c>
      <c r="D187" s="24">
        <v>836442.09939999995</v>
      </c>
      <c r="E187" s="24">
        <v>3194653.5776999998</v>
      </c>
      <c r="F187" s="25">
        <f t="shared" si="2"/>
        <v>4031095.6771</v>
      </c>
      <c r="H187" s="26"/>
      <c r="I187" s="28"/>
      <c r="J187" s="26"/>
      <c r="K187" s="28"/>
      <c r="L187" s="26"/>
      <c r="M187" s="26"/>
      <c r="N187" s="28"/>
      <c r="O187" s="28"/>
      <c r="P187" s="28"/>
    </row>
    <row r="188" spans="1:16" ht="36">
      <c r="A188" s="22">
        <v>183</v>
      </c>
      <c r="B188" s="23" t="s">
        <v>98</v>
      </c>
      <c r="C188" s="23" t="s">
        <v>515</v>
      </c>
      <c r="D188" s="24">
        <v>948772.25450000004</v>
      </c>
      <c r="E188" s="24">
        <v>3623680.2037</v>
      </c>
      <c r="F188" s="25">
        <f t="shared" si="2"/>
        <v>4572452.4582000002</v>
      </c>
      <c r="H188" s="26"/>
      <c r="I188" s="28"/>
      <c r="J188" s="26"/>
      <c r="K188" s="28"/>
      <c r="L188" s="26"/>
      <c r="M188" s="26"/>
      <c r="N188" s="28"/>
      <c r="O188" s="28"/>
      <c r="P188" s="28"/>
    </row>
    <row r="189" spans="1:16" ht="36">
      <c r="A189" s="22">
        <v>184</v>
      </c>
      <c r="B189" s="23" t="s">
        <v>98</v>
      </c>
      <c r="C189" s="23" t="s">
        <v>517</v>
      </c>
      <c r="D189" s="24">
        <v>891683.15800000005</v>
      </c>
      <c r="E189" s="24">
        <v>3405637.7518000002</v>
      </c>
      <c r="F189" s="25">
        <f t="shared" si="2"/>
        <v>4297320.9097999996</v>
      </c>
      <c r="H189" s="26"/>
      <c r="I189" s="28"/>
      <c r="J189" s="26"/>
      <c r="K189" s="28"/>
      <c r="L189" s="26"/>
      <c r="M189" s="26"/>
      <c r="N189" s="28"/>
      <c r="O189" s="28"/>
      <c r="P189" s="28"/>
    </row>
    <row r="190" spans="1:16" ht="36">
      <c r="A190" s="22">
        <v>185</v>
      </c>
      <c r="B190" s="23" t="s">
        <v>98</v>
      </c>
      <c r="C190" s="23" t="s">
        <v>519</v>
      </c>
      <c r="D190" s="24">
        <v>895198.37509999995</v>
      </c>
      <c r="E190" s="24">
        <v>3419063.5476000002</v>
      </c>
      <c r="F190" s="25">
        <f t="shared" si="2"/>
        <v>4314261.9227</v>
      </c>
      <c r="H190" s="26"/>
      <c r="I190" s="28"/>
      <c r="J190" s="26"/>
      <c r="K190" s="28"/>
      <c r="L190" s="26"/>
      <c r="M190" s="26"/>
      <c r="N190" s="28"/>
      <c r="O190" s="28"/>
      <c r="P190" s="28"/>
    </row>
    <row r="191" spans="1:16" ht="36">
      <c r="A191" s="22">
        <v>186</v>
      </c>
      <c r="B191" s="23" t="s">
        <v>98</v>
      </c>
      <c r="C191" s="23" t="s">
        <v>521</v>
      </c>
      <c r="D191" s="24">
        <v>987214.50300000003</v>
      </c>
      <c r="E191" s="24">
        <v>3770504.0745999999</v>
      </c>
      <c r="F191" s="25">
        <f t="shared" si="2"/>
        <v>4757718.5776000004</v>
      </c>
      <c r="H191" s="26"/>
      <c r="I191" s="28"/>
      <c r="J191" s="26"/>
      <c r="K191" s="28"/>
      <c r="L191" s="26"/>
      <c r="M191" s="26"/>
      <c r="N191" s="28"/>
      <c r="O191" s="28"/>
      <c r="P191" s="28"/>
    </row>
    <row r="192" spans="1:16" ht="18">
      <c r="A192" s="22">
        <v>187</v>
      </c>
      <c r="B192" s="23" t="s">
        <v>99</v>
      </c>
      <c r="C192" s="23" t="s">
        <v>526</v>
      </c>
      <c r="D192" s="24">
        <v>691307.99939999997</v>
      </c>
      <c r="E192" s="24">
        <v>2640337.6578000002</v>
      </c>
      <c r="F192" s="25">
        <f t="shared" si="2"/>
        <v>3331645.6571999998</v>
      </c>
      <c r="H192" s="26"/>
      <c r="I192" s="28"/>
      <c r="J192" s="26"/>
      <c r="K192" s="28"/>
      <c r="L192" s="26"/>
      <c r="M192" s="26"/>
      <c r="N192" s="28"/>
      <c r="O192" s="28"/>
      <c r="P192" s="28"/>
    </row>
    <row r="193" spans="1:16" ht="18">
      <c r="A193" s="22">
        <v>188</v>
      </c>
      <c r="B193" s="23" t="s">
        <v>99</v>
      </c>
      <c r="C193" s="23" t="s">
        <v>528</v>
      </c>
      <c r="D193" s="24">
        <v>753498.29029999999</v>
      </c>
      <c r="E193" s="24">
        <v>2877863.2861000001</v>
      </c>
      <c r="F193" s="25">
        <f t="shared" si="2"/>
        <v>3631361.5764000001</v>
      </c>
      <c r="H193" s="26"/>
      <c r="I193" s="28"/>
      <c r="J193" s="26"/>
      <c r="K193" s="28"/>
      <c r="L193" s="26"/>
      <c r="M193" s="26"/>
      <c r="N193" s="28"/>
      <c r="O193" s="28"/>
      <c r="P193" s="28"/>
    </row>
    <row r="194" spans="1:16" ht="18">
      <c r="A194" s="22">
        <v>189</v>
      </c>
      <c r="B194" s="23" t="s">
        <v>99</v>
      </c>
      <c r="C194" s="23" t="s">
        <v>530</v>
      </c>
      <c r="D194" s="24">
        <v>644116.86769999994</v>
      </c>
      <c r="E194" s="24">
        <v>2460098.861</v>
      </c>
      <c r="F194" s="25">
        <f t="shared" si="2"/>
        <v>3104215.7286999999</v>
      </c>
      <c r="H194" s="26"/>
      <c r="I194" s="28"/>
      <c r="J194" s="26"/>
      <c r="K194" s="28"/>
      <c r="L194" s="26"/>
      <c r="M194" s="26"/>
      <c r="N194" s="28"/>
      <c r="O194" s="28"/>
      <c r="P194" s="28"/>
    </row>
    <row r="195" spans="1:16" ht="18">
      <c r="A195" s="22">
        <v>190</v>
      </c>
      <c r="B195" s="23" t="s">
        <v>99</v>
      </c>
      <c r="C195" s="23" t="s">
        <v>532</v>
      </c>
      <c r="D195" s="24">
        <v>925712.40789999999</v>
      </c>
      <c r="E195" s="24">
        <v>3535606.8974000001</v>
      </c>
      <c r="F195" s="25">
        <f t="shared" si="2"/>
        <v>4461319.3053000001</v>
      </c>
      <c r="H195" s="26"/>
      <c r="I195" s="28"/>
      <c r="J195" s="26"/>
      <c r="K195" s="28"/>
      <c r="L195" s="26"/>
      <c r="M195" s="26"/>
      <c r="N195" s="28"/>
      <c r="O195" s="28"/>
      <c r="P195" s="28"/>
    </row>
    <row r="196" spans="1:16" ht="18">
      <c r="A196" s="22">
        <v>191</v>
      </c>
      <c r="B196" s="23" t="s">
        <v>99</v>
      </c>
      <c r="C196" s="23" t="s">
        <v>534</v>
      </c>
      <c r="D196" s="24">
        <v>842254.44629999995</v>
      </c>
      <c r="E196" s="24">
        <v>3216852.8843999999</v>
      </c>
      <c r="F196" s="25">
        <f t="shared" si="2"/>
        <v>4059107.3306999998</v>
      </c>
      <c r="H196" s="26"/>
      <c r="I196" s="28"/>
      <c r="J196" s="26"/>
      <c r="K196" s="28"/>
      <c r="L196" s="26"/>
      <c r="M196" s="26"/>
      <c r="N196" s="28"/>
      <c r="O196" s="28"/>
      <c r="P196" s="28"/>
    </row>
    <row r="197" spans="1:16" ht="18">
      <c r="A197" s="22">
        <v>192</v>
      </c>
      <c r="B197" s="23" t="s">
        <v>99</v>
      </c>
      <c r="C197" s="23" t="s">
        <v>536</v>
      </c>
      <c r="D197" s="24">
        <v>862755.53090000001</v>
      </c>
      <c r="E197" s="24">
        <v>3295153.4190000002</v>
      </c>
      <c r="F197" s="25">
        <f t="shared" si="2"/>
        <v>4157908.9498999999</v>
      </c>
      <c r="H197" s="26"/>
      <c r="I197" s="28"/>
      <c r="J197" s="26"/>
      <c r="K197" s="28"/>
      <c r="L197" s="26"/>
      <c r="M197" s="26"/>
      <c r="N197" s="28"/>
      <c r="O197" s="28"/>
      <c r="P197" s="28"/>
    </row>
    <row r="198" spans="1:16" ht="18">
      <c r="A198" s="22">
        <v>193</v>
      </c>
      <c r="B198" s="23" t="s">
        <v>99</v>
      </c>
      <c r="C198" s="23" t="s">
        <v>538</v>
      </c>
      <c r="D198" s="24">
        <v>914680.06149999995</v>
      </c>
      <c r="E198" s="24">
        <v>3493470.6576</v>
      </c>
      <c r="F198" s="25">
        <f t="shared" si="2"/>
        <v>4408150.7191000003</v>
      </c>
      <c r="H198" s="26"/>
      <c r="I198" s="28"/>
      <c r="J198" s="26"/>
      <c r="K198" s="28"/>
      <c r="L198" s="26"/>
      <c r="M198" s="26"/>
      <c r="N198" s="28"/>
      <c r="O198" s="28"/>
      <c r="P198" s="28"/>
    </row>
    <row r="199" spans="1:16" ht="18">
      <c r="A199" s="22">
        <v>194</v>
      </c>
      <c r="B199" s="23" t="s">
        <v>99</v>
      </c>
      <c r="C199" s="23" t="s">
        <v>540</v>
      </c>
      <c r="D199" s="24">
        <v>860269.97939999995</v>
      </c>
      <c r="E199" s="24">
        <v>3285660.2623000001</v>
      </c>
      <c r="F199" s="25">
        <f t="shared" ref="F199:F262" si="3">D199+E199</f>
        <v>4145930.2417000001</v>
      </c>
      <c r="H199" s="26"/>
      <c r="I199" s="28"/>
      <c r="J199" s="26"/>
      <c r="K199" s="28"/>
      <c r="L199" s="26"/>
      <c r="M199" s="26"/>
      <c r="N199" s="28"/>
      <c r="O199" s="28"/>
      <c r="P199" s="28"/>
    </row>
    <row r="200" spans="1:16" ht="18">
      <c r="A200" s="22">
        <v>195</v>
      </c>
      <c r="B200" s="23" t="s">
        <v>99</v>
      </c>
      <c r="C200" s="23" t="s">
        <v>542</v>
      </c>
      <c r="D200" s="24">
        <v>809450.65419999999</v>
      </c>
      <c r="E200" s="24">
        <v>3091564.1745000002</v>
      </c>
      <c r="F200" s="25">
        <f t="shared" si="3"/>
        <v>3901014.8287</v>
      </c>
      <c r="H200" s="26"/>
      <c r="I200" s="28"/>
      <c r="J200" s="26"/>
      <c r="K200" s="28"/>
      <c r="L200" s="26"/>
      <c r="M200" s="26"/>
      <c r="N200" s="28"/>
      <c r="O200" s="28"/>
      <c r="P200" s="28"/>
    </row>
    <row r="201" spans="1:16" ht="18">
      <c r="A201" s="22">
        <v>196</v>
      </c>
      <c r="B201" s="23" t="s">
        <v>99</v>
      </c>
      <c r="C201" s="23" t="s">
        <v>544</v>
      </c>
      <c r="D201" s="24">
        <v>905146.49719999998</v>
      </c>
      <c r="E201" s="24">
        <v>3457058.7705000001</v>
      </c>
      <c r="F201" s="25">
        <f t="shared" si="3"/>
        <v>4362205.2676999997</v>
      </c>
      <c r="H201" s="26"/>
      <c r="I201" s="28"/>
      <c r="J201" s="26"/>
      <c r="K201" s="28"/>
      <c r="L201" s="26"/>
      <c r="M201" s="26"/>
      <c r="N201" s="28"/>
      <c r="O201" s="28"/>
      <c r="P201" s="28"/>
    </row>
    <row r="202" spans="1:16" ht="18">
      <c r="A202" s="22">
        <v>197</v>
      </c>
      <c r="B202" s="23" t="s">
        <v>99</v>
      </c>
      <c r="C202" s="23" t="s">
        <v>546</v>
      </c>
      <c r="D202" s="24">
        <v>760602.03379999998</v>
      </c>
      <c r="E202" s="24">
        <v>2904994.8708000001</v>
      </c>
      <c r="F202" s="25">
        <f t="shared" si="3"/>
        <v>3665596.9046</v>
      </c>
      <c r="H202" s="26"/>
      <c r="I202" s="28"/>
      <c r="J202" s="26"/>
      <c r="K202" s="28"/>
      <c r="L202" s="26"/>
      <c r="M202" s="26"/>
      <c r="N202" s="28"/>
      <c r="O202" s="28"/>
      <c r="P202" s="28"/>
    </row>
    <row r="203" spans="1:16" ht="18">
      <c r="A203" s="22">
        <v>198</v>
      </c>
      <c r="B203" s="23" t="s">
        <v>99</v>
      </c>
      <c r="C203" s="23" t="s">
        <v>548</v>
      </c>
      <c r="D203" s="24">
        <v>784445.96799999999</v>
      </c>
      <c r="E203" s="24">
        <v>2996062.8717</v>
      </c>
      <c r="F203" s="25">
        <f t="shared" si="3"/>
        <v>3780508.8396999999</v>
      </c>
      <c r="H203" s="26"/>
      <c r="I203" s="28"/>
      <c r="J203" s="26"/>
      <c r="K203" s="28"/>
      <c r="L203" s="26"/>
      <c r="M203" s="26"/>
      <c r="N203" s="28"/>
      <c r="O203" s="28"/>
      <c r="P203" s="28"/>
    </row>
    <row r="204" spans="1:16" ht="18">
      <c r="A204" s="22">
        <v>199</v>
      </c>
      <c r="B204" s="23" t="s">
        <v>99</v>
      </c>
      <c r="C204" s="23" t="s">
        <v>550</v>
      </c>
      <c r="D204" s="24">
        <v>718535.57759999996</v>
      </c>
      <c r="E204" s="24">
        <v>2744328.9325000001</v>
      </c>
      <c r="F204" s="25">
        <f t="shared" si="3"/>
        <v>3462864.5101000001</v>
      </c>
      <c r="H204" s="26"/>
      <c r="I204" s="28"/>
      <c r="J204" s="26"/>
      <c r="K204" s="28"/>
      <c r="L204" s="26"/>
      <c r="M204" s="26"/>
      <c r="N204" s="28"/>
      <c r="O204" s="28"/>
      <c r="P204" s="28"/>
    </row>
    <row r="205" spans="1:16" ht="18">
      <c r="A205" s="22">
        <v>200</v>
      </c>
      <c r="B205" s="23" t="s">
        <v>99</v>
      </c>
      <c r="C205" s="23" t="s">
        <v>552</v>
      </c>
      <c r="D205" s="24">
        <v>703708.63190000004</v>
      </c>
      <c r="E205" s="24">
        <v>2687699.8424</v>
      </c>
      <c r="F205" s="25">
        <f t="shared" si="3"/>
        <v>3391408.4742999999</v>
      </c>
      <c r="H205" s="26"/>
      <c r="I205" s="28"/>
      <c r="J205" s="26"/>
      <c r="K205" s="28"/>
      <c r="L205" s="26"/>
      <c r="M205" s="26"/>
      <c r="N205" s="28"/>
      <c r="O205" s="28"/>
      <c r="P205" s="28"/>
    </row>
    <row r="206" spans="1:16" ht="18">
      <c r="A206" s="22">
        <v>201</v>
      </c>
      <c r="B206" s="23" t="s">
        <v>99</v>
      </c>
      <c r="C206" s="23" t="s">
        <v>554</v>
      </c>
      <c r="D206" s="24">
        <v>763605.03209999995</v>
      </c>
      <c r="E206" s="24">
        <v>2916464.3308999999</v>
      </c>
      <c r="F206" s="25">
        <f t="shared" si="3"/>
        <v>3680069.3629999999</v>
      </c>
      <c r="H206" s="26"/>
      <c r="I206" s="28"/>
      <c r="J206" s="26"/>
      <c r="K206" s="28"/>
      <c r="L206" s="26"/>
      <c r="M206" s="26"/>
      <c r="N206" s="28"/>
      <c r="O206" s="28"/>
      <c r="P206" s="28"/>
    </row>
    <row r="207" spans="1:16" ht="18">
      <c r="A207" s="22">
        <v>202</v>
      </c>
      <c r="B207" s="23" t="s">
        <v>99</v>
      </c>
      <c r="C207" s="23" t="s">
        <v>556</v>
      </c>
      <c r="D207" s="24">
        <v>630617.55929999996</v>
      </c>
      <c r="E207" s="24">
        <v>2408540.4638</v>
      </c>
      <c r="F207" s="25">
        <f t="shared" si="3"/>
        <v>3039158.0230999999</v>
      </c>
      <c r="H207" s="26"/>
      <c r="I207" s="28"/>
      <c r="J207" s="26"/>
      <c r="K207" s="28"/>
      <c r="L207" s="26"/>
      <c r="M207" s="26"/>
      <c r="N207" s="28"/>
      <c r="O207" s="28"/>
      <c r="P207" s="28"/>
    </row>
    <row r="208" spans="1:16" ht="18">
      <c r="A208" s="22">
        <v>203</v>
      </c>
      <c r="B208" s="23" t="s">
        <v>99</v>
      </c>
      <c r="C208" s="23" t="s">
        <v>558</v>
      </c>
      <c r="D208" s="24">
        <v>794311.5675</v>
      </c>
      <c r="E208" s="24">
        <v>3033742.9128999999</v>
      </c>
      <c r="F208" s="25">
        <f t="shared" si="3"/>
        <v>3828054.4803999998</v>
      </c>
      <c r="H208" s="26"/>
      <c r="I208" s="28"/>
      <c r="J208" s="26"/>
      <c r="K208" s="28"/>
      <c r="L208" s="26"/>
      <c r="M208" s="26"/>
      <c r="N208" s="28"/>
      <c r="O208" s="28"/>
      <c r="P208" s="28"/>
    </row>
    <row r="209" spans="1:16" ht="18">
      <c r="A209" s="22">
        <v>204</v>
      </c>
      <c r="B209" s="23" t="s">
        <v>99</v>
      </c>
      <c r="C209" s="23" t="s">
        <v>560</v>
      </c>
      <c r="D209" s="24">
        <v>835136.34950000001</v>
      </c>
      <c r="E209" s="24">
        <v>3189666.4797999999</v>
      </c>
      <c r="F209" s="25">
        <f t="shared" si="3"/>
        <v>4024802.8292999999</v>
      </c>
      <c r="H209" s="26"/>
      <c r="I209" s="28"/>
      <c r="J209" s="26"/>
      <c r="K209" s="28"/>
      <c r="L209" s="26"/>
      <c r="M209" s="26"/>
      <c r="N209" s="28"/>
      <c r="O209" s="28"/>
      <c r="P209" s="28"/>
    </row>
    <row r="210" spans="1:16" ht="18">
      <c r="A210" s="22">
        <v>205</v>
      </c>
      <c r="B210" s="23" t="s">
        <v>99</v>
      </c>
      <c r="C210" s="23" t="s">
        <v>562</v>
      </c>
      <c r="D210" s="24">
        <v>1090663.7646000001</v>
      </c>
      <c r="E210" s="24">
        <v>4165611.5828999998</v>
      </c>
      <c r="F210" s="25">
        <f t="shared" si="3"/>
        <v>5256275.3475000001</v>
      </c>
      <c r="H210" s="26"/>
      <c r="I210" s="28"/>
      <c r="J210" s="26"/>
      <c r="K210" s="28"/>
      <c r="L210" s="26"/>
      <c r="M210" s="26"/>
      <c r="N210" s="28"/>
      <c r="O210" s="28"/>
      <c r="P210" s="28"/>
    </row>
    <row r="211" spans="1:16" ht="18">
      <c r="A211" s="22">
        <v>206</v>
      </c>
      <c r="B211" s="23" t="s">
        <v>99</v>
      </c>
      <c r="C211" s="23" t="s">
        <v>564</v>
      </c>
      <c r="D211" s="24">
        <v>864586.01950000005</v>
      </c>
      <c r="E211" s="24">
        <v>3302144.6702999999</v>
      </c>
      <c r="F211" s="25">
        <f t="shared" si="3"/>
        <v>4166730.6897999998</v>
      </c>
      <c r="H211" s="26"/>
      <c r="I211" s="28"/>
      <c r="J211" s="26"/>
      <c r="K211" s="28"/>
      <c r="L211" s="26"/>
      <c r="M211" s="26"/>
      <c r="N211" s="28"/>
      <c r="O211" s="28"/>
      <c r="P211" s="28"/>
    </row>
    <row r="212" spans="1:16" ht="18">
      <c r="A212" s="22">
        <v>207</v>
      </c>
      <c r="B212" s="23" t="s">
        <v>99</v>
      </c>
      <c r="C212" s="23" t="s">
        <v>566</v>
      </c>
      <c r="D212" s="24">
        <v>685693.49239999999</v>
      </c>
      <c r="E212" s="24">
        <v>2618893.9682</v>
      </c>
      <c r="F212" s="25">
        <f t="shared" si="3"/>
        <v>3304587.4605999999</v>
      </c>
      <c r="H212" s="26"/>
      <c r="I212" s="28"/>
      <c r="J212" s="26"/>
      <c r="K212" s="28"/>
      <c r="L212" s="26"/>
      <c r="M212" s="26"/>
      <c r="N212" s="28"/>
      <c r="O212" s="28"/>
      <c r="P212" s="28"/>
    </row>
    <row r="213" spans="1:16" ht="18">
      <c r="A213" s="22">
        <v>208</v>
      </c>
      <c r="B213" s="23" t="s">
        <v>99</v>
      </c>
      <c r="C213" s="23" t="s">
        <v>568</v>
      </c>
      <c r="D213" s="24">
        <v>805680.72340000002</v>
      </c>
      <c r="E213" s="24">
        <v>3077165.5414</v>
      </c>
      <c r="F213" s="25">
        <f t="shared" si="3"/>
        <v>3882846.2648</v>
      </c>
      <c r="H213" s="26"/>
      <c r="I213" s="28"/>
      <c r="J213" s="26"/>
      <c r="K213" s="28"/>
      <c r="L213" s="26"/>
      <c r="M213" s="26"/>
      <c r="N213" s="28"/>
      <c r="O213" s="28"/>
      <c r="P213" s="28"/>
    </row>
    <row r="214" spans="1:16" ht="18">
      <c r="A214" s="22">
        <v>209</v>
      </c>
      <c r="B214" s="23" t="s">
        <v>99</v>
      </c>
      <c r="C214" s="23" t="s">
        <v>570</v>
      </c>
      <c r="D214" s="24">
        <v>1001229.4752</v>
      </c>
      <c r="E214" s="24">
        <v>3824031.9649999999</v>
      </c>
      <c r="F214" s="25">
        <f t="shared" si="3"/>
        <v>4825261.4402000001</v>
      </c>
      <c r="H214" s="26"/>
      <c r="I214" s="28"/>
      <c r="J214" s="26"/>
      <c r="K214" s="28"/>
      <c r="L214" s="26"/>
      <c r="M214" s="26"/>
      <c r="N214" s="28"/>
      <c r="O214" s="28"/>
      <c r="P214" s="28"/>
    </row>
    <row r="215" spans="1:16" ht="18">
      <c r="A215" s="22">
        <v>210</v>
      </c>
      <c r="B215" s="23" t="s">
        <v>99</v>
      </c>
      <c r="C215" s="23" t="s">
        <v>572</v>
      </c>
      <c r="D215" s="24">
        <v>823953.18550000002</v>
      </c>
      <c r="E215" s="24">
        <v>3146954.2168000001</v>
      </c>
      <c r="F215" s="25">
        <f t="shared" si="3"/>
        <v>3970907.4023000002</v>
      </c>
      <c r="H215" s="26"/>
      <c r="I215" s="28"/>
      <c r="J215" s="26"/>
      <c r="K215" s="28"/>
      <c r="L215" s="26"/>
      <c r="M215" s="26"/>
      <c r="N215" s="28"/>
      <c r="O215" s="28"/>
      <c r="P215" s="28"/>
    </row>
    <row r="216" spans="1:16" ht="36">
      <c r="A216" s="22">
        <v>211</v>
      </c>
      <c r="B216" s="23" t="s">
        <v>99</v>
      </c>
      <c r="C216" s="23" t="s">
        <v>574</v>
      </c>
      <c r="D216" s="24">
        <v>791277.28949999996</v>
      </c>
      <c r="E216" s="24">
        <v>3022153.9849999999</v>
      </c>
      <c r="F216" s="25">
        <f t="shared" si="3"/>
        <v>3813431.2744999998</v>
      </c>
      <c r="H216" s="26"/>
      <c r="I216" s="28"/>
      <c r="J216" s="26"/>
      <c r="K216" s="28"/>
      <c r="L216" s="26"/>
      <c r="M216" s="26"/>
      <c r="N216" s="28"/>
      <c r="O216" s="28"/>
      <c r="P216" s="28"/>
    </row>
    <row r="217" spans="1:16" ht="18">
      <c r="A217" s="22">
        <v>212</v>
      </c>
      <c r="B217" s="23" t="s">
        <v>100</v>
      </c>
      <c r="C217" s="23" t="s">
        <v>579</v>
      </c>
      <c r="D217" s="24">
        <v>898548.35549999995</v>
      </c>
      <c r="E217" s="24">
        <v>3431858.2492</v>
      </c>
      <c r="F217" s="25">
        <f t="shared" si="3"/>
        <v>4330406.6047</v>
      </c>
      <c r="H217" s="26"/>
      <c r="I217" s="28"/>
      <c r="J217" s="26"/>
      <c r="K217" s="28"/>
      <c r="L217" s="26"/>
      <c r="M217" s="26"/>
      <c r="N217" s="28"/>
      <c r="O217" s="28"/>
      <c r="P217" s="28"/>
    </row>
    <row r="218" spans="1:16" ht="18">
      <c r="A218" s="22">
        <v>213</v>
      </c>
      <c r="B218" s="23" t="s">
        <v>100</v>
      </c>
      <c r="C218" s="23" t="s">
        <v>581</v>
      </c>
      <c r="D218" s="24">
        <v>843735.49399999995</v>
      </c>
      <c r="E218" s="24">
        <v>3222509.5035000001</v>
      </c>
      <c r="F218" s="25">
        <f t="shared" si="3"/>
        <v>4066244.9975000001</v>
      </c>
      <c r="H218" s="26"/>
      <c r="I218" s="28"/>
      <c r="J218" s="26"/>
      <c r="K218" s="28"/>
      <c r="L218" s="26"/>
      <c r="M218" s="26"/>
      <c r="N218" s="28"/>
      <c r="O218" s="28"/>
      <c r="P218" s="28"/>
    </row>
    <row r="219" spans="1:16" ht="18">
      <c r="A219" s="22">
        <v>214</v>
      </c>
      <c r="B219" s="23" t="s">
        <v>100</v>
      </c>
      <c r="C219" s="23" t="s">
        <v>583</v>
      </c>
      <c r="D219" s="24">
        <v>850998.88659999997</v>
      </c>
      <c r="E219" s="24">
        <v>3250250.8418999999</v>
      </c>
      <c r="F219" s="25">
        <f t="shared" si="3"/>
        <v>4101249.7285000002</v>
      </c>
      <c r="H219" s="26"/>
      <c r="I219" s="28"/>
      <c r="J219" s="26"/>
      <c r="K219" s="28"/>
      <c r="L219" s="26"/>
      <c r="M219" s="26"/>
      <c r="N219" s="28"/>
      <c r="O219" s="28"/>
      <c r="P219" s="28"/>
    </row>
    <row r="220" spans="1:16" ht="18">
      <c r="A220" s="22">
        <v>215</v>
      </c>
      <c r="B220" s="23" t="s">
        <v>100</v>
      </c>
      <c r="C220" s="23" t="s">
        <v>100</v>
      </c>
      <c r="D220" s="24">
        <v>820600.71880000003</v>
      </c>
      <c r="E220" s="24">
        <v>3134150.0197000001</v>
      </c>
      <c r="F220" s="25">
        <f t="shared" si="3"/>
        <v>3954750.7385</v>
      </c>
      <c r="H220" s="26"/>
      <c r="I220" s="28"/>
      <c r="J220" s="26"/>
      <c r="K220" s="28"/>
      <c r="L220" s="26"/>
      <c r="M220" s="26"/>
      <c r="N220" s="28"/>
      <c r="O220" s="28"/>
      <c r="P220" s="28"/>
    </row>
    <row r="221" spans="1:16" ht="18">
      <c r="A221" s="22">
        <v>216</v>
      </c>
      <c r="B221" s="23" t="s">
        <v>100</v>
      </c>
      <c r="C221" s="23" t="s">
        <v>586</v>
      </c>
      <c r="D221" s="24">
        <v>817937.82429999998</v>
      </c>
      <c r="E221" s="24">
        <v>3123979.5304</v>
      </c>
      <c r="F221" s="25">
        <f t="shared" si="3"/>
        <v>3941917.3547</v>
      </c>
      <c r="H221" s="26"/>
      <c r="I221" s="28"/>
      <c r="J221" s="26"/>
      <c r="K221" s="28"/>
      <c r="L221" s="26"/>
      <c r="M221" s="26"/>
      <c r="N221" s="28"/>
      <c r="O221" s="28"/>
      <c r="P221" s="28"/>
    </row>
    <row r="222" spans="1:16" ht="18">
      <c r="A222" s="22">
        <v>217</v>
      </c>
      <c r="B222" s="23" t="s">
        <v>100</v>
      </c>
      <c r="C222" s="23" t="s">
        <v>588</v>
      </c>
      <c r="D222" s="24">
        <v>850158.01130000001</v>
      </c>
      <c r="E222" s="24">
        <v>3247039.2565000001</v>
      </c>
      <c r="F222" s="25">
        <f t="shared" si="3"/>
        <v>4097197.2678</v>
      </c>
      <c r="H222" s="26"/>
      <c r="I222" s="28"/>
      <c r="J222" s="26"/>
      <c r="K222" s="28"/>
      <c r="L222" s="26"/>
      <c r="M222" s="26"/>
      <c r="N222" s="28"/>
      <c r="O222" s="28"/>
      <c r="P222" s="28"/>
    </row>
    <row r="223" spans="1:16" ht="18">
      <c r="A223" s="22">
        <v>218</v>
      </c>
      <c r="B223" s="23" t="s">
        <v>100</v>
      </c>
      <c r="C223" s="23" t="s">
        <v>590</v>
      </c>
      <c r="D223" s="24">
        <v>993344.87139999995</v>
      </c>
      <c r="E223" s="24">
        <v>3793918.0123999999</v>
      </c>
      <c r="F223" s="25">
        <f t="shared" si="3"/>
        <v>4787262.8838</v>
      </c>
      <c r="H223" s="26"/>
      <c r="I223" s="28"/>
      <c r="J223" s="26"/>
      <c r="K223" s="28"/>
      <c r="L223" s="26"/>
      <c r="M223" s="26"/>
      <c r="N223" s="28"/>
      <c r="O223" s="28"/>
      <c r="P223" s="28"/>
    </row>
    <row r="224" spans="1:16" ht="18">
      <c r="A224" s="22">
        <v>219</v>
      </c>
      <c r="B224" s="23" t="s">
        <v>100</v>
      </c>
      <c r="C224" s="23" t="s">
        <v>592</v>
      </c>
      <c r="D224" s="24">
        <v>879878.42169999995</v>
      </c>
      <c r="E224" s="24">
        <v>3360551.4953999999</v>
      </c>
      <c r="F224" s="25">
        <f t="shared" si="3"/>
        <v>4240429.9171000002</v>
      </c>
      <c r="H224" s="26"/>
      <c r="I224" s="28"/>
      <c r="J224" s="26"/>
      <c r="K224" s="28"/>
      <c r="L224" s="26"/>
      <c r="M224" s="26"/>
      <c r="N224" s="28"/>
      <c r="O224" s="28"/>
      <c r="P224" s="28"/>
    </row>
    <row r="225" spans="1:16" ht="18">
      <c r="A225" s="22">
        <v>220</v>
      </c>
      <c r="B225" s="23" t="s">
        <v>100</v>
      </c>
      <c r="C225" s="23" t="s">
        <v>594</v>
      </c>
      <c r="D225" s="24">
        <v>796079.16830000002</v>
      </c>
      <c r="E225" s="24">
        <v>3040493.9742999999</v>
      </c>
      <c r="F225" s="25">
        <f t="shared" si="3"/>
        <v>3836573.1425999999</v>
      </c>
      <c r="H225" s="26"/>
      <c r="I225" s="28"/>
      <c r="J225" s="26"/>
      <c r="K225" s="28"/>
      <c r="L225" s="26"/>
      <c r="M225" s="26"/>
      <c r="N225" s="28"/>
      <c r="O225" s="28"/>
      <c r="P225" s="28"/>
    </row>
    <row r="226" spans="1:16" ht="18">
      <c r="A226" s="22">
        <v>221</v>
      </c>
      <c r="B226" s="23" t="s">
        <v>100</v>
      </c>
      <c r="C226" s="23" t="s">
        <v>596</v>
      </c>
      <c r="D226" s="24">
        <v>1105750.5209999999</v>
      </c>
      <c r="E226" s="24">
        <v>4223232.9774000002</v>
      </c>
      <c r="F226" s="25">
        <f t="shared" si="3"/>
        <v>5328983.4983999999</v>
      </c>
      <c r="H226" s="26"/>
      <c r="I226" s="28"/>
      <c r="J226" s="26"/>
      <c r="K226" s="28"/>
      <c r="L226" s="26"/>
      <c r="M226" s="26"/>
      <c r="N226" s="28"/>
      <c r="O226" s="28"/>
      <c r="P226" s="28"/>
    </row>
    <row r="227" spans="1:16" ht="18">
      <c r="A227" s="22">
        <v>222</v>
      </c>
      <c r="B227" s="23" t="s">
        <v>100</v>
      </c>
      <c r="C227" s="23" t="s">
        <v>598</v>
      </c>
      <c r="D227" s="24">
        <v>857824.74250000005</v>
      </c>
      <c r="E227" s="24">
        <v>3276321.0802000002</v>
      </c>
      <c r="F227" s="25">
        <f t="shared" si="3"/>
        <v>4134145.8226999999</v>
      </c>
      <c r="H227" s="26"/>
      <c r="I227" s="28"/>
      <c r="J227" s="26"/>
      <c r="K227" s="28"/>
      <c r="L227" s="26"/>
      <c r="M227" s="26"/>
      <c r="N227" s="28"/>
      <c r="O227" s="28"/>
      <c r="P227" s="28"/>
    </row>
    <row r="228" spans="1:16" ht="18">
      <c r="A228" s="22">
        <v>223</v>
      </c>
      <c r="B228" s="23" t="s">
        <v>100</v>
      </c>
      <c r="C228" s="23" t="s">
        <v>600</v>
      </c>
      <c r="D228" s="24">
        <v>946543.70929999999</v>
      </c>
      <c r="E228" s="24">
        <v>3615168.6405000002</v>
      </c>
      <c r="F228" s="25">
        <f t="shared" si="3"/>
        <v>4561712.3498</v>
      </c>
      <c r="H228" s="26"/>
      <c r="I228" s="28"/>
      <c r="J228" s="26"/>
      <c r="K228" s="28"/>
      <c r="L228" s="26"/>
      <c r="M228" s="26"/>
      <c r="N228" s="28"/>
      <c r="O228" s="28"/>
      <c r="P228" s="28"/>
    </row>
    <row r="229" spans="1:16" ht="18">
      <c r="A229" s="22">
        <v>224</v>
      </c>
      <c r="B229" s="23" t="s">
        <v>100</v>
      </c>
      <c r="C229" s="23" t="s">
        <v>601</v>
      </c>
      <c r="D229" s="24">
        <v>1036700.2226</v>
      </c>
      <c r="E229" s="24">
        <v>3959506.6743000001</v>
      </c>
      <c r="F229" s="25">
        <f t="shared" si="3"/>
        <v>4996206.8969000001</v>
      </c>
      <c r="H229" s="26"/>
      <c r="I229" s="28"/>
      <c r="J229" s="26"/>
      <c r="K229" s="28"/>
      <c r="L229" s="26"/>
      <c r="M229" s="26"/>
      <c r="N229" s="28"/>
      <c r="O229" s="28"/>
      <c r="P229" s="28"/>
    </row>
    <row r="230" spans="1:16" ht="18">
      <c r="A230" s="22">
        <v>225</v>
      </c>
      <c r="B230" s="23" t="s">
        <v>101</v>
      </c>
      <c r="C230" s="23" t="s">
        <v>606</v>
      </c>
      <c r="D230" s="24">
        <v>1076315.1568</v>
      </c>
      <c r="E230" s="24">
        <v>4110809.4260999998</v>
      </c>
      <c r="F230" s="25">
        <f t="shared" si="3"/>
        <v>5187124.5828999998</v>
      </c>
      <c r="H230" s="26"/>
      <c r="I230" s="28"/>
      <c r="J230" s="26"/>
      <c r="K230" s="28"/>
      <c r="L230" s="26"/>
      <c r="M230" s="26"/>
      <c r="N230" s="28"/>
      <c r="O230" s="28"/>
      <c r="P230" s="28"/>
    </row>
    <row r="231" spans="1:16" ht="18">
      <c r="A231" s="22">
        <v>226</v>
      </c>
      <c r="B231" s="23" t="s">
        <v>101</v>
      </c>
      <c r="C231" s="23" t="s">
        <v>608</v>
      </c>
      <c r="D231" s="24">
        <v>1022265.1945</v>
      </c>
      <c r="E231" s="24">
        <v>3904374.4490999999</v>
      </c>
      <c r="F231" s="25">
        <f t="shared" si="3"/>
        <v>4926639.6436000001</v>
      </c>
      <c r="H231" s="26"/>
      <c r="I231" s="28"/>
      <c r="J231" s="26"/>
      <c r="K231" s="28"/>
      <c r="L231" s="26"/>
      <c r="M231" s="26"/>
      <c r="N231" s="28"/>
      <c r="O231" s="28"/>
      <c r="P231" s="28"/>
    </row>
    <row r="232" spans="1:16" ht="18">
      <c r="A232" s="22">
        <v>227</v>
      </c>
      <c r="B232" s="23" t="s">
        <v>101</v>
      </c>
      <c r="C232" s="23" t="s">
        <v>609</v>
      </c>
      <c r="D232" s="24">
        <v>676451.603</v>
      </c>
      <c r="E232" s="24">
        <v>2583596.0852000001</v>
      </c>
      <c r="F232" s="25">
        <f t="shared" si="3"/>
        <v>3260047.6882000002</v>
      </c>
      <c r="H232" s="26"/>
      <c r="I232" s="28"/>
      <c r="J232" s="26"/>
      <c r="K232" s="28"/>
      <c r="L232" s="26"/>
      <c r="M232" s="26"/>
      <c r="N232" s="28"/>
      <c r="O232" s="28"/>
      <c r="P232" s="28"/>
    </row>
    <row r="233" spans="1:16" ht="36">
      <c r="A233" s="22">
        <v>228</v>
      </c>
      <c r="B233" s="23" t="s">
        <v>101</v>
      </c>
      <c r="C233" s="23" t="s">
        <v>611</v>
      </c>
      <c r="D233" s="24">
        <v>696426.85580000002</v>
      </c>
      <c r="E233" s="24">
        <v>2659888.2913000002</v>
      </c>
      <c r="F233" s="25">
        <f t="shared" si="3"/>
        <v>3356315.1471000002</v>
      </c>
      <c r="H233" s="26"/>
      <c r="I233" s="28"/>
      <c r="J233" s="26"/>
      <c r="K233" s="28"/>
      <c r="L233" s="26"/>
      <c r="M233" s="26"/>
      <c r="N233" s="28"/>
      <c r="O233" s="28"/>
      <c r="P233" s="28"/>
    </row>
    <row r="234" spans="1:16" ht="36">
      <c r="A234" s="22">
        <v>229</v>
      </c>
      <c r="B234" s="23" t="s">
        <v>101</v>
      </c>
      <c r="C234" s="23" t="s">
        <v>613</v>
      </c>
      <c r="D234" s="24">
        <v>833863.14659999998</v>
      </c>
      <c r="E234" s="24">
        <v>3184803.6899000001</v>
      </c>
      <c r="F234" s="25">
        <f t="shared" si="3"/>
        <v>4018666.8365000002</v>
      </c>
      <c r="H234" s="26"/>
      <c r="I234" s="28"/>
      <c r="J234" s="26"/>
      <c r="K234" s="28"/>
      <c r="L234" s="26"/>
      <c r="M234" s="26"/>
      <c r="N234" s="28"/>
      <c r="O234" s="28"/>
      <c r="P234" s="28"/>
    </row>
    <row r="235" spans="1:16" ht="18">
      <c r="A235" s="22">
        <v>230</v>
      </c>
      <c r="B235" s="23" t="s">
        <v>101</v>
      </c>
      <c r="C235" s="23" t="s">
        <v>615</v>
      </c>
      <c r="D235" s="24">
        <v>708753.52870000002</v>
      </c>
      <c r="E235" s="24">
        <v>2706967.9991000001</v>
      </c>
      <c r="F235" s="25">
        <f t="shared" si="3"/>
        <v>3415721.5277999998</v>
      </c>
      <c r="H235" s="26"/>
      <c r="I235" s="28"/>
      <c r="J235" s="26"/>
      <c r="K235" s="28"/>
      <c r="L235" s="26"/>
      <c r="M235" s="26"/>
      <c r="N235" s="28"/>
      <c r="O235" s="28"/>
      <c r="P235" s="28"/>
    </row>
    <row r="236" spans="1:16" ht="36">
      <c r="A236" s="22">
        <v>231</v>
      </c>
      <c r="B236" s="23" t="s">
        <v>101</v>
      </c>
      <c r="C236" s="23" t="s">
        <v>617</v>
      </c>
      <c r="D236" s="24">
        <v>709405.42810000002</v>
      </c>
      <c r="E236" s="24">
        <v>2709457.8220000002</v>
      </c>
      <c r="F236" s="25">
        <f t="shared" si="3"/>
        <v>3418863.2500999998</v>
      </c>
      <c r="H236" s="26"/>
      <c r="I236" s="28"/>
      <c r="J236" s="26"/>
      <c r="K236" s="28"/>
      <c r="L236" s="26"/>
      <c r="M236" s="26"/>
      <c r="N236" s="28"/>
      <c r="O236" s="28"/>
      <c r="P236" s="28"/>
    </row>
    <row r="237" spans="1:16" ht="18">
      <c r="A237" s="22">
        <v>232</v>
      </c>
      <c r="B237" s="23" t="s">
        <v>101</v>
      </c>
      <c r="C237" s="23" t="s">
        <v>619</v>
      </c>
      <c r="D237" s="24">
        <v>822969.43819999998</v>
      </c>
      <c r="E237" s="24">
        <v>3143196.9553999999</v>
      </c>
      <c r="F237" s="25">
        <f t="shared" si="3"/>
        <v>3966166.3936000001</v>
      </c>
      <c r="H237" s="26"/>
      <c r="I237" s="28"/>
      <c r="J237" s="26"/>
      <c r="K237" s="28"/>
      <c r="L237" s="26"/>
      <c r="M237" s="26"/>
      <c r="N237" s="28"/>
      <c r="O237" s="28"/>
      <c r="P237" s="28"/>
    </row>
    <row r="238" spans="1:16" ht="18">
      <c r="A238" s="22">
        <v>233</v>
      </c>
      <c r="B238" s="23" t="s">
        <v>101</v>
      </c>
      <c r="C238" s="23" t="s">
        <v>621</v>
      </c>
      <c r="D238" s="24">
        <v>905778.87910000002</v>
      </c>
      <c r="E238" s="24">
        <v>3459474.0495000002</v>
      </c>
      <c r="F238" s="25">
        <f t="shared" si="3"/>
        <v>4365252.9286000002</v>
      </c>
      <c r="H238" s="26"/>
      <c r="I238" s="28"/>
      <c r="J238" s="26"/>
      <c r="K238" s="28"/>
      <c r="L238" s="26"/>
      <c r="M238" s="26"/>
      <c r="N238" s="28"/>
      <c r="O238" s="28"/>
      <c r="P238" s="28"/>
    </row>
    <row r="239" spans="1:16" ht="18">
      <c r="A239" s="22">
        <v>234</v>
      </c>
      <c r="B239" s="23" t="s">
        <v>101</v>
      </c>
      <c r="C239" s="23" t="s">
        <v>623</v>
      </c>
      <c r="D239" s="24">
        <v>659087.05249999999</v>
      </c>
      <c r="E239" s="24">
        <v>2517275.0295000002</v>
      </c>
      <c r="F239" s="25">
        <f t="shared" si="3"/>
        <v>3176362.0819999999</v>
      </c>
      <c r="H239" s="26"/>
      <c r="I239" s="28"/>
      <c r="J239" s="26"/>
      <c r="K239" s="28"/>
      <c r="L239" s="26"/>
      <c r="M239" s="26"/>
      <c r="N239" s="28"/>
      <c r="O239" s="28"/>
      <c r="P239" s="28"/>
    </row>
    <row r="240" spans="1:16" ht="18">
      <c r="A240" s="22">
        <v>235</v>
      </c>
      <c r="B240" s="23" t="s">
        <v>101</v>
      </c>
      <c r="C240" s="23" t="s">
        <v>625</v>
      </c>
      <c r="D240" s="24">
        <v>1130919.8785999999</v>
      </c>
      <c r="E240" s="24">
        <v>4319363.2159000002</v>
      </c>
      <c r="F240" s="25">
        <f t="shared" si="3"/>
        <v>5450283.0944999997</v>
      </c>
      <c r="H240" s="26"/>
      <c r="I240" s="28"/>
      <c r="J240" s="26"/>
      <c r="K240" s="28"/>
      <c r="L240" s="26"/>
      <c r="M240" s="26"/>
      <c r="N240" s="28"/>
      <c r="O240" s="28"/>
      <c r="P240" s="28"/>
    </row>
    <row r="241" spans="1:16" ht="18">
      <c r="A241" s="22">
        <v>236</v>
      </c>
      <c r="B241" s="23" t="s">
        <v>101</v>
      </c>
      <c r="C241" s="23" t="s">
        <v>627</v>
      </c>
      <c r="D241" s="24">
        <v>1163896.4768999999</v>
      </c>
      <c r="E241" s="24">
        <v>4445311.9309999999</v>
      </c>
      <c r="F241" s="25">
        <f t="shared" si="3"/>
        <v>5609208.4079</v>
      </c>
      <c r="H241" s="26"/>
      <c r="I241" s="28"/>
      <c r="J241" s="26"/>
      <c r="K241" s="28"/>
      <c r="L241" s="26"/>
      <c r="M241" s="26"/>
      <c r="N241" s="28"/>
      <c r="O241" s="28"/>
      <c r="P241" s="28"/>
    </row>
    <row r="242" spans="1:16" ht="18">
      <c r="A242" s="22">
        <v>237</v>
      </c>
      <c r="B242" s="23" t="s">
        <v>101</v>
      </c>
      <c r="C242" s="23" t="s">
        <v>629</v>
      </c>
      <c r="D242" s="24">
        <v>912270.5196</v>
      </c>
      <c r="E242" s="24">
        <v>3484267.8069000002</v>
      </c>
      <c r="F242" s="25">
        <f t="shared" si="3"/>
        <v>4396538.3265000004</v>
      </c>
      <c r="H242" s="26"/>
      <c r="I242" s="28"/>
      <c r="J242" s="26"/>
      <c r="K242" s="28"/>
      <c r="L242" s="26"/>
      <c r="M242" s="26"/>
      <c r="N242" s="28"/>
      <c r="O242" s="28"/>
      <c r="P242" s="28"/>
    </row>
    <row r="243" spans="1:16" ht="36">
      <c r="A243" s="22">
        <v>238</v>
      </c>
      <c r="B243" s="23" t="s">
        <v>101</v>
      </c>
      <c r="C243" s="23" t="s">
        <v>631</v>
      </c>
      <c r="D243" s="24">
        <v>870009.7807</v>
      </c>
      <c r="E243" s="24">
        <v>3322859.8376000002</v>
      </c>
      <c r="F243" s="25">
        <f t="shared" si="3"/>
        <v>4192869.6183000002</v>
      </c>
      <c r="H243" s="26"/>
      <c r="I243" s="28"/>
      <c r="J243" s="26"/>
      <c r="K243" s="28"/>
      <c r="L243" s="26"/>
      <c r="M243" s="26"/>
      <c r="N243" s="28"/>
      <c r="O243" s="28"/>
      <c r="P243" s="28"/>
    </row>
    <row r="244" spans="1:16" ht="36">
      <c r="A244" s="22">
        <v>239</v>
      </c>
      <c r="B244" s="23" t="s">
        <v>101</v>
      </c>
      <c r="C244" s="23" t="s">
        <v>633</v>
      </c>
      <c r="D244" s="24">
        <v>949544.09109999996</v>
      </c>
      <c r="E244" s="24">
        <v>3626628.1072</v>
      </c>
      <c r="F244" s="25">
        <f t="shared" si="3"/>
        <v>4576172.1983000003</v>
      </c>
      <c r="H244" s="26"/>
      <c r="I244" s="28"/>
      <c r="J244" s="26"/>
      <c r="K244" s="28"/>
      <c r="L244" s="26"/>
      <c r="M244" s="26"/>
      <c r="N244" s="28"/>
      <c r="O244" s="28"/>
      <c r="P244" s="28"/>
    </row>
    <row r="245" spans="1:16" ht="18">
      <c r="A245" s="22">
        <v>240</v>
      </c>
      <c r="B245" s="23" t="s">
        <v>101</v>
      </c>
      <c r="C245" s="23" t="s">
        <v>635</v>
      </c>
      <c r="D245" s="24">
        <v>832947.42020000005</v>
      </c>
      <c r="E245" s="24">
        <v>3181306.2231000001</v>
      </c>
      <c r="F245" s="25">
        <f t="shared" si="3"/>
        <v>4014253.6433000001</v>
      </c>
      <c r="H245" s="26"/>
      <c r="I245" s="28"/>
      <c r="J245" s="26"/>
      <c r="K245" s="28"/>
      <c r="L245" s="26"/>
      <c r="M245" s="26"/>
      <c r="N245" s="28"/>
      <c r="O245" s="28"/>
      <c r="P245" s="28"/>
    </row>
    <row r="246" spans="1:16" ht="18">
      <c r="A246" s="22">
        <v>241</v>
      </c>
      <c r="B246" s="23" t="s">
        <v>101</v>
      </c>
      <c r="C246" s="23" t="s">
        <v>637</v>
      </c>
      <c r="D246" s="24">
        <v>683129.98809999996</v>
      </c>
      <c r="E246" s="24">
        <v>2609103.0833999999</v>
      </c>
      <c r="F246" s="25">
        <f t="shared" si="3"/>
        <v>3292233.0715000001</v>
      </c>
      <c r="H246" s="26"/>
      <c r="I246" s="28"/>
      <c r="J246" s="26"/>
      <c r="K246" s="28"/>
      <c r="L246" s="26"/>
      <c r="M246" s="26"/>
      <c r="N246" s="28"/>
      <c r="O246" s="28"/>
      <c r="P246" s="28"/>
    </row>
    <row r="247" spans="1:16" ht="18">
      <c r="A247" s="22">
        <v>242</v>
      </c>
      <c r="B247" s="23" t="s">
        <v>101</v>
      </c>
      <c r="C247" s="23" t="s">
        <v>639</v>
      </c>
      <c r="D247" s="24">
        <v>850086.35179999995</v>
      </c>
      <c r="E247" s="24">
        <v>3246765.5647999998</v>
      </c>
      <c r="F247" s="25">
        <f t="shared" si="3"/>
        <v>4096851.9166000001</v>
      </c>
      <c r="H247" s="26"/>
      <c r="I247" s="28"/>
      <c r="J247" s="26"/>
      <c r="K247" s="28"/>
      <c r="L247" s="26"/>
      <c r="M247" s="26"/>
      <c r="N247" s="28"/>
      <c r="O247" s="28"/>
      <c r="P247" s="28"/>
    </row>
    <row r="248" spans="1:16" ht="18">
      <c r="A248" s="22">
        <v>243</v>
      </c>
      <c r="B248" s="23" t="s">
        <v>102</v>
      </c>
      <c r="C248" s="23" t="s">
        <v>643</v>
      </c>
      <c r="D248" s="24">
        <v>998869.55169999995</v>
      </c>
      <c r="E248" s="24">
        <v>3815018.6239</v>
      </c>
      <c r="F248" s="25">
        <f t="shared" si="3"/>
        <v>4813888.1755999997</v>
      </c>
      <c r="H248" s="26"/>
      <c r="I248" s="28"/>
      <c r="J248" s="26"/>
      <c r="K248" s="28"/>
      <c r="L248" s="26"/>
      <c r="M248" s="26"/>
      <c r="N248" s="28"/>
      <c r="O248" s="28"/>
      <c r="P248" s="28"/>
    </row>
    <row r="249" spans="1:16" ht="18">
      <c r="A249" s="22">
        <v>244</v>
      </c>
      <c r="B249" s="23" t="s">
        <v>102</v>
      </c>
      <c r="C249" s="23" t="s">
        <v>645</v>
      </c>
      <c r="D249" s="24">
        <v>760072.2317</v>
      </c>
      <c r="E249" s="24">
        <v>2902971.3785000001</v>
      </c>
      <c r="F249" s="25">
        <f t="shared" si="3"/>
        <v>3663043.6102</v>
      </c>
      <c r="H249" s="26"/>
      <c r="I249" s="28"/>
      <c r="J249" s="26"/>
      <c r="K249" s="28"/>
      <c r="L249" s="26"/>
      <c r="M249" s="26"/>
      <c r="N249" s="28"/>
      <c r="O249" s="28"/>
      <c r="P249" s="28"/>
    </row>
    <row r="250" spans="1:16" ht="18">
      <c r="A250" s="22">
        <v>245</v>
      </c>
      <c r="B250" s="23" t="s">
        <v>102</v>
      </c>
      <c r="C250" s="23" t="s">
        <v>647</v>
      </c>
      <c r="D250" s="24">
        <v>724718.18590000004</v>
      </c>
      <c r="E250" s="24">
        <v>2767942.392</v>
      </c>
      <c r="F250" s="25">
        <f t="shared" si="3"/>
        <v>3492660.5778999999</v>
      </c>
      <c r="H250" s="26"/>
      <c r="I250" s="28"/>
      <c r="J250" s="26"/>
      <c r="K250" s="28"/>
      <c r="L250" s="26"/>
      <c r="M250" s="26"/>
      <c r="N250" s="28"/>
      <c r="O250" s="28"/>
      <c r="P250" s="28"/>
    </row>
    <row r="251" spans="1:16" ht="18">
      <c r="A251" s="22">
        <v>246</v>
      </c>
      <c r="B251" s="23" t="s">
        <v>102</v>
      </c>
      <c r="C251" s="23" t="s">
        <v>649</v>
      </c>
      <c r="D251" s="24">
        <v>748310.87089999998</v>
      </c>
      <c r="E251" s="24">
        <v>2858050.7875999999</v>
      </c>
      <c r="F251" s="25">
        <f t="shared" si="3"/>
        <v>3606361.6584999999</v>
      </c>
      <c r="H251" s="26"/>
      <c r="I251" s="28"/>
      <c r="J251" s="26"/>
      <c r="K251" s="28"/>
      <c r="L251" s="26"/>
      <c r="M251" s="26"/>
      <c r="N251" s="28"/>
      <c r="O251" s="28"/>
      <c r="P251" s="28"/>
    </row>
    <row r="252" spans="1:16" ht="36">
      <c r="A252" s="22">
        <v>247</v>
      </c>
      <c r="B252" s="23" t="s">
        <v>102</v>
      </c>
      <c r="C252" s="23" t="s">
        <v>651</v>
      </c>
      <c r="D252" s="24">
        <v>792607.03630000004</v>
      </c>
      <c r="E252" s="24">
        <v>3027232.7351000002</v>
      </c>
      <c r="F252" s="25">
        <f t="shared" si="3"/>
        <v>3819839.7714</v>
      </c>
      <c r="H252" s="26"/>
      <c r="I252" s="28"/>
      <c r="J252" s="26"/>
      <c r="K252" s="28"/>
      <c r="L252" s="26"/>
      <c r="M252" s="26"/>
      <c r="N252" s="28"/>
      <c r="O252" s="28"/>
      <c r="P252" s="28"/>
    </row>
    <row r="253" spans="1:16" ht="18">
      <c r="A253" s="22">
        <v>248</v>
      </c>
      <c r="B253" s="23" t="s">
        <v>102</v>
      </c>
      <c r="C253" s="23" t="s">
        <v>653</v>
      </c>
      <c r="D253" s="24">
        <v>807990.16330000001</v>
      </c>
      <c r="E253" s="24">
        <v>3085986.0687000002</v>
      </c>
      <c r="F253" s="25">
        <f t="shared" si="3"/>
        <v>3893976.2319999998</v>
      </c>
      <c r="H253" s="26"/>
      <c r="I253" s="28"/>
      <c r="J253" s="26"/>
      <c r="K253" s="28"/>
      <c r="L253" s="26"/>
      <c r="M253" s="26"/>
      <c r="N253" s="28"/>
      <c r="O253" s="28"/>
      <c r="P253" s="28"/>
    </row>
    <row r="254" spans="1:16" ht="18">
      <c r="A254" s="22">
        <v>249</v>
      </c>
      <c r="B254" s="23" t="s">
        <v>102</v>
      </c>
      <c r="C254" s="23" t="s">
        <v>655</v>
      </c>
      <c r="D254" s="24">
        <v>665788.9118</v>
      </c>
      <c r="E254" s="24">
        <v>2542871.6831999999</v>
      </c>
      <c r="F254" s="25">
        <f t="shared" si="3"/>
        <v>3208660.5950000002</v>
      </c>
      <c r="H254" s="26"/>
      <c r="I254" s="28"/>
      <c r="J254" s="26"/>
      <c r="K254" s="28"/>
      <c r="L254" s="26"/>
      <c r="M254" s="26"/>
      <c r="N254" s="28"/>
      <c r="O254" s="28"/>
      <c r="P254" s="28"/>
    </row>
    <row r="255" spans="1:16" ht="18">
      <c r="A255" s="22">
        <v>250</v>
      </c>
      <c r="B255" s="23" t="s">
        <v>102</v>
      </c>
      <c r="C255" s="23" t="s">
        <v>657</v>
      </c>
      <c r="D255" s="24">
        <v>820198.67879999999</v>
      </c>
      <c r="E255" s="24">
        <v>3132614.4936000002</v>
      </c>
      <c r="F255" s="25">
        <f t="shared" si="3"/>
        <v>3952813.1724</v>
      </c>
      <c r="H255" s="26"/>
      <c r="I255" s="28"/>
      <c r="J255" s="26"/>
      <c r="K255" s="28"/>
      <c r="L255" s="26"/>
      <c r="M255" s="26"/>
      <c r="N255" s="28"/>
      <c r="O255" s="28"/>
      <c r="P255" s="28"/>
    </row>
    <row r="256" spans="1:16" ht="18">
      <c r="A256" s="22">
        <v>251</v>
      </c>
      <c r="B256" s="23" t="s">
        <v>102</v>
      </c>
      <c r="C256" s="23" t="s">
        <v>659</v>
      </c>
      <c r="D256" s="24">
        <v>877579.98499999999</v>
      </c>
      <c r="E256" s="24">
        <v>3351772.9929</v>
      </c>
      <c r="F256" s="25">
        <f t="shared" si="3"/>
        <v>4229352.9779000003</v>
      </c>
      <c r="H256" s="26"/>
      <c r="I256" s="28"/>
      <c r="J256" s="26"/>
      <c r="K256" s="28"/>
      <c r="L256" s="26"/>
      <c r="M256" s="26"/>
      <c r="N256" s="28"/>
      <c r="O256" s="28"/>
      <c r="P256" s="28"/>
    </row>
    <row r="257" spans="1:16" ht="18">
      <c r="A257" s="22">
        <v>252</v>
      </c>
      <c r="B257" s="23" t="s">
        <v>102</v>
      </c>
      <c r="C257" s="23" t="s">
        <v>661</v>
      </c>
      <c r="D257" s="24">
        <v>766320.04480000003</v>
      </c>
      <c r="E257" s="24">
        <v>2926833.8771000002</v>
      </c>
      <c r="F257" s="25">
        <f t="shared" si="3"/>
        <v>3693153.9219</v>
      </c>
      <c r="H257" s="26"/>
      <c r="I257" s="28"/>
      <c r="J257" s="26"/>
      <c r="K257" s="28"/>
      <c r="L257" s="26"/>
      <c r="M257" s="26"/>
      <c r="N257" s="28"/>
      <c r="O257" s="28"/>
      <c r="P257" s="28"/>
    </row>
    <row r="258" spans="1:16" ht="18">
      <c r="A258" s="22">
        <v>253</v>
      </c>
      <c r="B258" s="23" t="s">
        <v>102</v>
      </c>
      <c r="C258" s="23" t="s">
        <v>663</v>
      </c>
      <c r="D258" s="24">
        <v>821238.28060000006</v>
      </c>
      <c r="E258" s="24">
        <v>3136585.0824000002</v>
      </c>
      <c r="F258" s="25">
        <f t="shared" si="3"/>
        <v>3957823.3629999999</v>
      </c>
      <c r="H258" s="26"/>
      <c r="I258" s="28"/>
      <c r="J258" s="26"/>
      <c r="K258" s="28"/>
      <c r="L258" s="26"/>
      <c r="M258" s="26"/>
      <c r="N258" s="28"/>
      <c r="O258" s="28"/>
      <c r="P258" s="28"/>
    </row>
    <row r="259" spans="1:16" ht="18">
      <c r="A259" s="22">
        <v>254</v>
      </c>
      <c r="B259" s="23" t="s">
        <v>102</v>
      </c>
      <c r="C259" s="23" t="s">
        <v>665</v>
      </c>
      <c r="D259" s="24">
        <v>576312.41119999997</v>
      </c>
      <c r="E259" s="24">
        <v>2201130.8465999998</v>
      </c>
      <c r="F259" s="25">
        <f t="shared" si="3"/>
        <v>2777443.2577999998</v>
      </c>
      <c r="H259" s="26"/>
      <c r="I259" s="28"/>
      <c r="J259" s="26"/>
      <c r="K259" s="28"/>
      <c r="L259" s="26"/>
      <c r="M259" s="26"/>
      <c r="N259" s="28"/>
      <c r="O259" s="28"/>
      <c r="P259" s="28"/>
    </row>
    <row r="260" spans="1:16" ht="36">
      <c r="A260" s="22">
        <v>255</v>
      </c>
      <c r="B260" s="23" t="s">
        <v>102</v>
      </c>
      <c r="C260" s="23" t="s">
        <v>667</v>
      </c>
      <c r="D260" s="24">
        <v>730437.09199999995</v>
      </c>
      <c r="E260" s="24">
        <v>2789784.8171000001</v>
      </c>
      <c r="F260" s="25">
        <f t="shared" si="3"/>
        <v>3520221.9090999998</v>
      </c>
      <c r="H260" s="26"/>
      <c r="I260" s="28"/>
      <c r="J260" s="26"/>
      <c r="K260" s="28"/>
      <c r="L260" s="26"/>
      <c r="M260" s="26"/>
      <c r="N260" s="28"/>
      <c r="O260" s="28"/>
      <c r="P260" s="28"/>
    </row>
    <row r="261" spans="1:16" ht="18">
      <c r="A261" s="22">
        <v>256</v>
      </c>
      <c r="B261" s="23" t="s">
        <v>102</v>
      </c>
      <c r="C261" s="23" t="s">
        <v>669</v>
      </c>
      <c r="D261" s="24">
        <v>712787.64280000003</v>
      </c>
      <c r="E261" s="24">
        <v>2722375.6368999998</v>
      </c>
      <c r="F261" s="25">
        <f t="shared" si="3"/>
        <v>3435163.2796999998</v>
      </c>
      <c r="H261" s="26"/>
      <c r="I261" s="28"/>
      <c r="J261" s="26"/>
      <c r="K261" s="28"/>
      <c r="L261" s="26"/>
      <c r="M261" s="26"/>
      <c r="N261" s="28"/>
      <c r="O261" s="28"/>
      <c r="P261" s="28"/>
    </row>
    <row r="262" spans="1:16" ht="18">
      <c r="A262" s="22">
        <v>257</v>
      </c>
      <c r="B262" s="23" t="s">
        <v>102</v>
      </c>
      <c r="C262" s="23" t="s">
        <v>671</v>
      </c>
      <c r="D262" s="24">
        <v>764474.36159999995</v>
      </c>
      <c r="E262" s="24">
        <v>2919784.5926999999</v>
      </c>
      <c r="F262" s="25">
        <f t="shared" si="3"/>
        <v>3684258.9542999999</v>
      </c>
      <c r="H262" s="26"/>
      <c r="I262" s="28"/>
      <c r="J262" s="26"/>
      <c r="K262" s="28"/>
      <c r="L262" s="26"/>
      <c r="M262" s="26"/>
      <c r="N262" s="28"/>
      <c r="O262" s="28"/>
      <c r="P262" s="28"/>
    </row>
    <row r="263" spans="1:16" ht="18">
      <c r="A263" s="22">
        <v>258</v>
      </c>
      <c r="B263" s="23" t="s">
        <v>102</v>
      </c>
      <c r="C263" s="23" t="s">
        <v>673</v>
      </c>
      <c r="D263" s="24">
        <v>743128.70589999994</v>
      </c>
      <c r="E263" s="24">
        <v>2838258.3574999999</v>
      </c>
      <c r="F263" s="25">
        <f t="shared" ref="F263:F326" si="4">D263+E263</f>
        <v>3581387.0633999999</v>
      </c>
      <c r="H263" s="26"/>
      <c r="I263" s="28"/>
      <c r="J263" s="26"/>
      <c r="K263" s="28"/>
      <c r="L263" s="26"/>
      <c r="M263" s="26"/>
      <c r="N263" s="28"/>
      <c r="O263" s="28"/>
      <c r="P263" s="28"/>
    </row>
    <row r="264" spans="1:16" ht="18">
      <c r="A264" s="22">
        <v>259</v>
      </c>
      <c r="B264" s="23" t="s">
        <v>103</v>
      </c>
      <c r="C264" s="23" t="s">
        <v>677</v>
      </c>
      <c r="D264" s="24">
        <v>930896.67669999995</v>
      </c>
      <c r="E264" s="24">
        <v>3555407.3629999999</v>
      </c>
      <c r="F264" s="25">
        <f t="shared" si="4"/>
        <v>4486304.0396999996</v>
      </c>
      <c r="H264" s="26"/>
      <c r="I264" s="28"/>
      <c r="J264" s="26"/>
      <c r="K264" s="28"/>
      <c r="L264" s="26"/>
      <c r="M264" s="26"/>
      <c r="N264" s="28"/>
      <c r="O264" s="28"/>
      <c r="P264" s="28"/>
    </row>
    <row r="265" spans="1:16" ht="18">
      <c r="A265" s="22">
        <v>260</v>
      </c>
      <c r="B265" s="23" t="s">
        <v>103</v>
      </c>
      <c r="C265" s="23" t="s">
        <v>679</v>
      </c>
      <c r="D265" s="24">
        <v>784347.35100000002</v>
      </c>
      <c r="E265" s="24">
        <v>2995686.2201</v>
      </c>
      <c r="F265" s="25">
        <f t="shared" si="4"/>
        <v>3780033.5710999998</v>
      </c>
      <c r="H265" s="26"/>
      <c r="I265" s="28"/>
      <c r="J265" s="26"/>
      <c r="K265" s="28"/>
      <c r="L265" s="26"/>
      <c r="M265" s="26"/>
      <c r="N265" s="28"/>
      <c r="O265" s="28"/>
      <c r="P265" s="28"/>
    </row>
    <row r="266" spans="1:16" ht="18">
      <c r="A266" s="22">
        <v>261</v>
      </c>
      <c r="B266" s="23" t="s">
        <v>103</v>
      </c>
      <c r="C266" s="23" t="s">
        <v>681</v>
      </c>
      <c r="D266" s="24">
        <v>1061697.2719000001</v>
      </c>
      <c r="E266" s="24">
        <v>4054978.8092999998</v>
      </c>
      <c r="F266" s="25">
        <f t="shared" si="4"/>
        <v>5116676.0811999999</v>
      </c>
      <c r="H266" s="26"/>
      <c r="I266" s="28"/>
      <c r="J266" s="26"/>
      <c r="K266" s="28"/>
      <c r="L266" s="26"/>
      <c r="M266" s="26"/>
      <c r="N266" s="28"/>
      <c r="O266" s="28"/>
      <c r="P266" s="28"/>
    </row>
    <row r="267" spans="1:16" ht="18">
      <c r="A267" s="22">
        <v>262</v>
      </c>
      <c r="B267" s="23" t="s">
        <v>103</v>
      </c>
      <c r="C267" s="23" t="s">
        <v>683</v>
      </c>
      <c r="D267" s="24">
        <v>998034.4362</v>
      </c>
      <c r="E267" s="24">
        <v>3811829.0372000001</v>
      </c>
      <c r="F267" s="25">
        <f t="shared" si="4"/>
        <v>4809863.4733999996</v>
      </c>
      <c r="H267" s="26"/>
      <c r="I267" s="28"/>
      <c r="J267" s="26"/>
      <c r="K267" s="28"/>
      <c r="L267" s="26"/>
      <c r="M267" s="26"/>
      <c r="N267" s="28"/>
      <c r="O267" s="28"/>
      <c r="P267" s="28"/>
    </row>
    <row r="268" spans="1:16" ht="18">
      <c r="A268" s="22">
        <v>263</v>
      </c>
      <c r="B268" s="23" t="s">
        <v>103</v>
      </c>
      <c r="C268" s="23" t="s">
        <v>685</v>
      </c>
      <c r="D268" s="24">
        <v>964984.36349999998</v>
      </c>
      <c r="E268" s="24">
        <v>3685599.6984999999</v>
      </c>
      <c r="F268" s="25">
        <f t="shared" si="4"/>
        <v>4650584.0619999999</v>
      </c>
      <c r="H268" s="26"/>
      <c r="I268" s="28"/>
      <c r="J268" s="26"/>
      <c r="K268" s="28"/>
      <c r="L268" s="26"/>
      <c r="M268" s="26"/>
      <c r="N268" s="28"/>
      <c r="O268" s="28"/>
      <c r="P268" s="28"/>
    </row>
    <row r="269" spans="1:16" ht="18">
      <c r="A269" s="22">
        <v>264</v>
      </c>
      <c r="B269" s="23" t="s">
        <v>103</v>
      </c>
      <c r="C269" s="23" t="s">
        <v>687</v>
      </c>
      <c r="D269" s="24">
        <v>927801.85660000006</v>
      </c>
      <c r="E269" s="24">
        <v>3543587.2045</v>
      </c>
      <c r="F269" s="25">
        <f t="shared" si="4"/>
        <v>4471389.0610999996</v>
      </c>
      <c r="H269" s="26"/>
      <c r="I269" s="28"/>
      <c r="J269" s="26"/>
      <c r="K269" s="28"/>
      <c r="L269" s="26"/>
      <c r="M269" s="26"/>
      <c r="N269" s="28"/>
      <c r="O269" s="28"/>
      <c r="P269" s="28"/>
    </row>
    <row r="270" spans="1:16" ht="18">
      <c r="A270" s="22">
        <v>265</v>
      </c>
      <c r="B270" s="23" t="s">
        <v>103</v>
      </c>
      <c r="C270" s="23" t="s">
        <v>689</v>
      </c>
      <c r="D270" s="24">
        <v>936788.46680000005</v>
      </c>
      <c r="E270" s="24">
        <v>3577910.09</v>
      </c>
      <c r="F270" s="25">
        <f t="shared" si="4"/>
        <v>4514698.5568000004</v>
      </c>
      <c r="H270" s="26"/>
      <c r="I270" s="28"/>
      <c r="J270" s="26"/>
      <c r="K270" s="28"/>
      <c r="L270" s="26"/>
      <c r="M270" s="26"/>
      <c r="N270" s="28"/>
      <c r="O270" s="28"/>
      <c r="P270" s="28"/>
    </row>
    <row r="271" spans="1:16" ht="18">
      <c r="A271" s="22">
        <v>266</v>
      </c>
      <c r="B271" s="23" t="s">
        <v>103</v>
      </c>
      <c r="C271" s="23" t="s">
        <v>691</v>
      </c>
      <c r="D271" s="24">
        <v>1013902.3434</v>
      </c>
      <c r="E271" s="24">
        <v>3872433.9090999998</v>
      </c>
      <c r="F271" s="25">
        <f t="shared" si="4"/>
        <v>4886336.2525000004</v>
      </c>
      <c r="H271" s="26"/>
      <c r="I271" s="28"/>
      <c r="J271" s="26"/>
      <c r="K271" s="28"/>
      <c r="L271" s="26"/>
      <c r="M271" s="26"/>
      <c r="N271" s="28"/>
      <c r="O271" s="28"/>
      <c r="P271" s="28"/>
    </row>
    <row r="272" spans="1:16" ht="18">
      <c r="A272" s="22">
        <v>267</v>
      </c>
      <c r="B272" s="23" t="s">
        <v>103</v>
      </c>
      <c r="C272" s="23" t="s">
        <v>693</v>
      </c>
      <c r="D272" s="24">
        <v>922576.45400000003</v>
      </c>
      <c r="E272" s="24">
        <v>3523629.6351999999</v>
      </c>
      <c r="F272" s="25">
        <f t="shared" si="4"/>
        <v>4446206.0892000003</v>
      </c>
      <c r="H272" s="26"/>
      <c r="I272" s="28"/>
      <c r="J272" s="26"/>
      <c r="K272" s="28"/>
      <c r="L272" s="26"/>
      <c r="M272" s="26"/>
      <c r="N272" s="28"/>
      <c r="O272" s="28"/>
      <c r="P272" s="28"/>
    </row>
    <row r="273" spans="1:16" ht="18">
      <c r="A273" s="22">
        <v>268</v>
      </c>
      <c r="B273" s="23" t="s">
        <v>103</v>
      </c>
      <c r="C273" s="23" t="s">
        <v>695</v>
      </c>
      <c r="D273" s="24">
        <v>862763.52450000006</v>
      </c>
      <c r="E273" s="24">
        <v>3295183.949</v>
      </c>
      <c r="F273" s="25">
        <f t="shared" si="4"/>
        <v>4157947.4734999998</v>
      </c>
      <c r="H273" s="26"/>
      <c r="I273" s="28"/>
      <c r="J273" s="26"/>
      <c r="K273" s="28"/>
      <c r="L273" s="26"/>
      <c r="M273" s="26"/>
      <c r="N273" s="28"/>
      <c r="O273" s="28"/>
      <c r="P273" s="28"/>
    </row>
    <row r="274" spans="1:16" ht="18">
      <c r="A274" s="22">
        <v>269</v>
      </c>
      <c r="B274" s="23" t="s">
        <v>103</v>
      </c>
      <c r="C274" s="23" t="s">
        <v>697</v>
      </c>
      <c r="D274" s="24">
        <v>903255.41540000006</v>
      </c>
      <c r="E274" s="24">
        <v>3449836.0931000002</v>
      </c>
      <c r="F274" s="25">
        <f t="shared" si="4"/>
        <v>4353091.5085000005</v>
      </c>
      <c r="H274" s="26"/>
      <c r="I274" s="28"/>
      <c r="J274" s="26"/>
      <c r="K274" s="28"/>
      <c r="L274" s="26"/>
      <c r="M274" s="26"/>
      <c r="N274" s="28"/>
      <c r="O274" s="28"/>
      <c r="P274" s="28"/>
    </row>
    <row r="275" spans="1:16" ht="18">
      <c r="A275" s="22">
        <v>270</v>
      </c>
      <c r="B275" s="23" t="s">
        <v>103</v>
      </c>
      <c r="C275" s="23" t="s">
        <v>699</v>
      </c>
      <c r="D275" s="24">
        <v>876997.68720000004</v>
      </c>
      <c r="E275" s="24">
        <v>3349549.0019999999</v>
      </c>
      <c r="F275" s="25">
        <f t="shared" si="4"/>
        <v>4226546.6891999999</v>
      </c>
      <c r="H275" s="26"/>
      <c r="I275" s="28"/>
      <c r="J275" s="26"/>
      <c r="K275" s="28"/>
      <c r="L275" s="26"/>
      <c r="M275" s="26"/>
      <c r="N275" s="28"/>
      <c r="O275" s="28"/>
      <c r="P275" s="28"/>
    </row>
    <row r="276" spans="1:16" ht="18">
      <c r="A276" s="22">
        <v>271</v>
      </c>
      <c r="B276" s="23" t="s">
        <v>103</v>
      </c>
      <c r="C276" s="23" t="s">
        <v>701</v>
      </c>
      <c r="D276" s="24">
        <v>1135826.7319</v>
      </c>
      <c r="E276" s="24">
        <v>4338104.1381999999</v>
      </c>
      <c r="F276" s="25">
        <f t="shared" si="4"/>
        <v>5473930.8700999999</v>
      </c>
      <c r="H276" s="26"/>
      <c r="I276" s="28"/>
      <c r="J276" s="26"/>
      <c r="K276" s="28"/>
      <c r="L276" s="26"/>
      <c r="M276" s="26"/>
      <c r="N276" s="28"/>
      <c r="O276" s="28"/>
      <c r="P276" s="28"/>
    </row>
    <row r="277" spans="1:16" ht="18">
      <c r="A277" s="22">
        <v>272</v>
      </c>
      <c r="B277" s="23" t="s">
        <v>103</v>
      </c>
      <c r="C277" s="23" t="s">
        <v>702</v>
      </c>
      <c r="D277" s="24">
        <v>779336.90339999995</v>
      </c>
      <c r="E277" s="24">
        <v>2976549.6364000002</v>
      </c>
      <c r="F277" s="25">
        <f t="shared" si="4"/>
        <v>3755886.5397999999</v>
      </c>
      <c r="H277" s="26"/>
      <c r="I277" s="28"/>
      <c r="J277" s="26"/>
      <c r="K277" s="28"/>
      <c r="L277" s="26"/>
      <c r="M277" s="26"/>
      <c r="N277" s="28"/>
      <c r="O277" s="28"/>
      <c r="P277" s="28"/>
    </row>
    <row r="278" spans="1:16" ht="18">
      <c r="A278" s="22">
        <v>273</v>
      </c>
      <c r="B278" s="23" t="s">
        <v>103</v>
      </c>
      <c r="C278" s="23" t="s">
        <v>704</v>
      </c>
      <c r="D278" s="24">
        <v>862599.9192</v>
      </c>
      <c r="E278" s="24">
        <v>3294559.0855</v>
      </c>
      <c r="F278" s="25">
        <f t="shared" si="4"/>
        <v>4157159.0046999999</v>
      </c>
      <c r="H278" s="26"/>
      <c r="I278" s="28"/>
      <c r="J278" s="26"/>
      <c r="K278" s="28"/>
      <c r="L278" s="26"/>
      <c r="M278" s="26"/>
      <c r="N278" s="28"/>
      <c r="O278" s="28"/>
      <c r="P278" s="28"/>
    </row>
    <row r="279" spans="1:16" ht="18">
      <c r="A279" s="22">
        <v>274</v>
      </c>
      <c r="B279" s="23" t="s">
        <v>103</v>
      </c>
      <c r="C279" s="23" t="s">
        <v>706</v>
      </c>
      <c r="D279" s="24">
        <v>979470.70660000003</v>
      </c>
      <c r="E279" s="24">
        <v>3740927.9130000002</v>
      </c>
      <c r="F279" s="25">
        <f t="shared" si="4"/>
        <v>4720398.6195999999</v>
      </c>
      <c r="H279" s="26"/>
      <c r="I279" s="28"/>
      <c r="J279" s="26"/>
      <c r="K279" s="28"/>
      <c r="L279" s="26"/>
      <c r="M279" s="26"/>
      <c r="N279" s="28"/>
      <c r="O279" s="28"/>
      <c r="P279" s="28"/>
    </row>
    <row r="280" spans="1:16" ht="18">
      <c r="A280" s="22">
        <v>275</v>
      </c>
      <c r="B280" s="23" t="s">
        <v>103</v>
      </c>
      <c r="C280" s="23" t="s">
        <v>708</v>
      </c>
      <c r="D280" s="24">
        <v>811137.11419999995</v>
      </c>
      <c r="E280" s="24">
        <v>3098005.3322000001</v>
      </c>
      <c r="F280" s="25">
        <f t="shared" si="4"/>
        <v>3909142.4463999998</v>
      </c>
      <c r="H280" s="26"/>
      <c r="I280" s="28"/>
      <c r="J280" s="26"/>
      <c r="K280" s="28"/>
      <c r="L280" s="26"/>
      <c r="M280" s="26"/>
      <c r="N280" s="28"/>
      <c r="O280" s="28"/>
      <c r="P280" s="28"/>
    </row>
    <row r="281" spans="1:16" ht="18">
      <c r="A281" s="22">
        <v>276</v>
      </c>
      <c r="B281" s="23" t="s">
        <v>104</v>
      </c>
      <c r="C281" s="23" t="s">
        <v>713</v>
      </c>
      <c r="D281" s="24">
        <v>1294183.5499</v>
      </c>
      <c r="E281" s="24">
        <v>4942922.0636</v>
      </c>
      <c r="F281" s="25">
        <f t="shared" si="4"/>
        <v>6237105.6135</v>
      </c>
      <c r="H281" s="26"/>
      <c r="I281" s="28"/>
      <c r="J281" s="26"/>
      <c r="K281" s="28"/>
      <c r="L281" s="26"/>
      <c r="M281" s="26"/>
      <c r="N281" s="28"/>
      <c r="O281" s="28"/>
      <c r="P281" s="28"/>
    </row>
    <row r="282" spans="1:16" ht="18">
      <c r="A282" s="22">
        <v>277</v>
      </c>
      <c r="B282" s="23" t="s">
        <v>104</v>
      </c>
      <c r="C282" s="23" t="s">
        <v>715</v>
      </c>
      <c r="D282" s="24">
        <v>939878.14800000004</v>
      </c>
      <c r="E282" s="24">
        <v>3589710.6211000001</v>
      </c>
      <c r="F282" s="25">
        <f t="shared" si="4"/>
        <v>4529588.7691000002</v>
      </c>
      <c r="H282" s="26"/>
      <c r="I282" s="28"/>
      <c r="J282" s="26"/>
      <c r="K282" s="28"/>
      <c r="L282" s="26"/>
      <c r="M282" s="26"/>
      <c r="N282" s="28"/>
      <c r="O282" s="28"/>
      <c r="P282" s="28"/>
    </row>
    <row r="283" spans="1:16" ht="18">
      <c r="A283" s="22">
        <v>278</v>
      </c>
      <c r="B283" s="23" t="s">
        <v>104</v>
      </c>
      <c r="C283" s="23" t="s">
        <v>717</v>
      </c>
      <c r="D283" s="24">
        <v>945966.70609999995</v>
      </c>
      <c r="E283" s="24">
        <v>3612964.8713000002</v>
      </c>
      <c r="F283" s="25">
        <f t="shared" si="4"/>
        <v>4558931.5773999998</v>
      </c>
      <c r="H283" s="26"/>
      <c r="I283" s="28"/>
      <c r="J283" s="26"/>
      <c r="K283" s="28"/>
      <c r="L283" s="26"/>
      <c r="M283" s="26"/>
      <c r="N283" s="28"/>
      <c r="O283" s="28"/>
      <c r="P283" s="28"/>
    </row>
    <row r="284" spans="1:16" ht="18">
      <c r="A284" s="22">
        <v>279</v>
      </c>
      <c r="B284" s="23" t="s">
        <v>104</v>
      </c>
      <c r="C284" s="23" t="s">
        <v>719</v>
      </c>
      <c r="D284" s="24">
        <v>1030758.3735</v>
      </c>
      <c r="E284" s="24">
        <v>3936812.7551000002</v>
      </c>
      <c r="F284" s="25">
        <f t="shared" si="4"/>
        <v>4967571.1286000004</v>
      </c>
      <c r="H284" s="26"/>
      <c r="I284" s="28"/>
      <c r="J284" s="26"/>
      <c r="K284" s="28"/>
      <c r="L284" s="26"/>
      <c r="M284" s="26"/>
      <c r="N284" s="28"/>
      <c r="O284" s="28"/>
      <c r="P284" s="28"/>
    </row>
    <row r="285" spans="1:16" ht="18">
      <c r="A285" s="22">
        <v>280</v>
      </c>
      <c r="B285" s="23" t="s">
        <v>104</v>
      </c>
      <c r="C285" s="23" t="s">
        <v>721</v>
      </c>
      <c r="D285" s="24">
        <v>1002553.5857000001</v>
      </c>
      <c r="E285" s="24">
        <v>3829089.1883</v>
      </c>
      <c r="F285" s="25">
        <f t="shared" si="4"/>
        <v>4831642.7740000002</v>
      </c>
      <c r="H285" s="26"/>
      <c r="I285" s="28"/>
      <c r="J285" s="26"/>
      <c r="K285" s="28"/>
      <c r="L285" s="26"/>
      <c r="M285" s="26"/>
      <c r="N285" s="28"/>
      <c r="O285" s="28"/>
      <c r="P285" s="28"/>
    </row>
    <row r="286" spans="1:16" ht="18">
      <c r="A286" s="22">
        <v>281</v>
      </c>
      <c r="B286" s="23" t="s">
        <v>104</v>
      </c>
      <c r="C286" s="23" t="s">
        <v>104</v>
      </c>
      <c r="D286" s="24">
        <v>1091653.5014</v>
      </c>
      <c r="E286" s="24">
        <v>4169391.7204999998</v>
      </c>
      <c r="F286" s="25">
        <f t="shared" si="4"/>
        <v>5261045.2219000002</v>
      </c>
      <c r="H286" s="26"/>
      <c r="I286" s="28"/>
      <c r="J286" s="26"/>
      <c r="K286" s="28"/>
      <c r="L286" s="26"/>
      <c r="M286" s="26"/>
      <c r="N286" s="28"/>
      <c r="O286" s="28"/>
      <c r="P286" s="28"/>
    </row>
    <row r="287" spans="1:16" ht="18">
      <c r="A287" s="22">
        <v>282</v>
      </c>
      <c r="B287" s="23" t="s">
        <v>104</v>
      </c>
      <c r="C287" s="23" t="s">
        <v>724</v>
      </c>
      <c r="D287" s="24">
        <v>855957.22180000006</v>
      </c>
      <c r="E287" s="24">
        <v>3269188.3909</v>
      </c>
      <c r="F287" s="25">
        <f t="shared" si="4"/>
        <v>4125145.6126999999</v>
      </c>
      <c r="H287" s="26"/>
      <c r="I287" s="28"/>
      <c r="J287" s="26"/>
      <c r="K287" s="28"/>
      <c r="L287" s="26"/>
      <c r="M287" s="26"/>
      <c r="N287" s="28"/>
      <c r="O287" s="28"/>
      <c r="P287" s="28"/>
    </row>
    <row r="288" spans="1:16" ht="18">
      <c r="A288" s="22">
        <v>283</v>
      </c>
      <c r="B288" s="23" t="s">
        <v>104</v>
      </c>
      <c r="C288" s="23" t="s">
        <v>726</v>
      </c>
      <c r="D288" s="24">
        <v>918171.78899999999</v>
      </c>
      <c r="E288" s="24">
        <v>3506806.7385</v>
      </c>
      <c r="F288" s="25">
        <f t="shared" si="4"/>
        <v>4424978.5274999999</v>
      </c>
      <c r="H288" s="26"/>
      <c r="I288" s="28"/>
      <c r="J288" s="26"/>
      <c r="K288" s="28"/>
      <c r="L288" s="26"/>
      <c r="M288" s="26"/>
      <c r="N288" s="28"/>
      <c r="O288" s="28"/>
      <c r="P288" s="28"/>
    </row>
    <row r="289" spans="1:16" ht="18">
      <c r="A289" s="22">
        <v>284</v>
      </c>
      <c r="B289" s="23" t="s">
        <v>104</v>
      </c>
      <c r="C289" s="23" t="s">
        <v>728</v>
      </c>
      <c r="D289" s="24">
        <v>837081.17879999999</v>
      </c>
      <c r="E289" s="24">
        <v>3197094.4367999998</v>
      </c>
      <c r="F289" s="25">
        <f t="shared" si="4"/>
        <v>4034175.6156000001</v>
      </c>
      <c r="H289" s="26"/>
      <c r="I289" s="28"/>
      <c r="J289" s="26"/>
      <c r="K289" s="28"/>
      <c r="L289" s="26"/>
      <c r="M289" s="26"/>
      <c r="N289" s="28"/>
      <c r="O289" s="28"/>
      <c r="P289" s="28"/>
    </row>
    <row r="290" spans="1:16" ht="18">
      <c r="A290" s="22">
        <v>285</v>
      </c>
      <c r="B290" s="23" t="s">
        <v>104</v>
      </c>
      <c r="C290" s="23" t="s">
        <v>730</v>
      </c>
      <c r="D290" s="24">
        <v>793865.52890000003</v>
      </c>
      <c r="E290" s="24">
        <v>3032039.3412000001</v>
      </c>
      <c r="F290" s="25">
        <f t="shared" si="4"/>
        <v>3825904.8700999999</v>
      </c>
      <c r="H290" s="26"/>
      <c r="I290" s="28"/>
      <c r="J290" s="26"/>
      <c r="K290" s="28"/>
      <c r="L290" s="26"/>
      <c r="M290" s="26"/>
      <c r="N290" s="28"/>
      <c r="O290" s="28"/>
      <c r="P290" s="28"/>
    </row>
    <row r="291" spans="1:16" ht="18">
      <c r="A291" s="22">
        <v>286</v>
      </c>
      <c r="B291" s="23" t="s">
        <v>104</v>
      </c>
      <c r="C291" s="23" t="s">
        <v>732</v>
      </c>
      <c r="D291" s="24">
        <v>1083497.6998999999</v>
      </c>
      <c r="E291" s="24">
        <v>4138241.9726</v>
      </c>
      <c r="F291" s="25">
        <f t="shared" si="4"/>
        <v>5221739.6725000003</v>
      </c>
      <c r="H291" s="26"/>
      <c r="I291" s="28"/>
      <c r="J291" s="26"/>
      <c r="K291" s="28"/>
      <c r="L291" s="26"/>
      <c r="M291" s="26"/>
      <c r="N291" s="28"/>
      <c r="O291" s="28"/>
      <c r="P291" s="28"/>
    </row>
    <row r="292" spans="1:16" ht="18">
      <c r="A292" s="22">
        <v>287</v>
      </c>
      <c r="B292" s="23" t="s">
        <v>105</v>
      </c>
      <c r="C292" s="23" t="s">
        <v>737</v>
      </c>
      <c r="D292" s="24">
        <v>846966.00780000002</v>
      </c>
      <c r="E292" s="24">
        <v>3234847.9219</v>
      </c>
      <c r="F292" s="25">
        <f t="shared" si="4"/>
        <v>4081813.9297000002</v>
      </c>
      <c r="H292" s="26"/>
      <c r="I292" s="28"/>
      <c r="J292" s="26"/>
      <c r="K292" s="28"/>
      <c r="L292" s="26"/>
      <c r="M292" s="26"/>
      <c r="N292" s="28"/>
      <c r="O292" s="28"/>
      <c r="P292" s="28"/>
    </row>
    <row r="293" spans="1:16" ht="18">
      <c r="A293" s="22">
        <v>288</v>
      </c>
      <c r="B293" s="23" t="s">
        <v>105</v>
      </c>
      <c r="C293" s="23" t="s">
        <v>739</v>
      </c>
      <c r="D293" s="24">
        <v>797037.7058</v>
      </c>
      <c r="E293" s="24">
        <v>3044154.9515</v>
      </c>
      <c r="F293" s="25">
        <f t="shared" si="4"/>
        <v>3841192.6573000001</v>
      </c>
      <c r="H293" s="26"/>
      <c r="I293" s="28"/>
      <c r="J293" s="26"/>
      <c r="K293" s="28"/>
      <c r="L293" s="26"/>
      <c r="M293" s="26"/>
      <c r="N293" s="28"/>
      <c r="O293" s="28"/>
      <c r="P293" s="28"/>
    </row>
    <row r="294" spans="1:16" ht="18">
      <c r="A294" s="22">
        <v>289</v>
      </c>
      <c r="B294" s="23" t="s">
        <v>105</v>
      </c>
      <c r="C294" s="23" t="s">
        <v>741</v>
      </c>
      <c r="D294" s="24">
        <v>732230.23340000003</v>
      </c>
      <c r="E294" s="24">
        <v>2796633.4271</v>
      </c>
      <c r="F294" s="25">
        <f t="shared" si="4"/>
        <v>3528863.6605000002</v>
      </c>
      <c r="H294" s="26"/>
      <c r="I294" s="28"/>
      <c r="J294" s="26"/>
      <c r="K294" s="28"/>
      <c r="L294" s="26"/>
      <c r="M294" s="26"/>
      <c r="N294" s="28"/>
      <c r="O294" s="28"/>
      <c r="P294" s="28"/>
    </row>
    <row r="295" spans="1:16" ht="36">
      <c r="A295" s="22">
        <v>290</v>
      </c>
      <c r="B295" s="23" t="s">
        <v>105</v>
      </c>
      <c r="C295" s="23" t="s">
        <v>743</v>
      </c>
      <c r="D295" s="24">
        <v>778783.33849999995</v>
      </c>
      <c r="E295" s="24">
        <v>2974435.3857</v>
      </c>
      <c r="F295" s="25">
        <f t="shared" si="4"/>
        <v>3753218.7242000001</v>
      </c>
      <c r="H295" s="26"/>
      <c r="I295" s="28"/>
      <c r="J295" s="26"/>
      <c r="K295" s="28"/>
      <c r="L295" s="26"/>
      <c r="M295" s="26"/>
      <c r="N295" s="28"/>
      <c r="O295" s="28"/>
      <c r="P295" s="28"/>
    </row>
    <row r="296" spans="1:16" ht="18">
      <c r="A296" s="22">
        <v>291</v>
      </c>
      <c r="B296" s="23" t="s">
        <v>105</v>
      </c>
      <c r="C296" s="23" t="s">
        <v>745</v>
      </c>
      <c r="D296" s="24">
        <v>835094.28740000003</v>
      </c>
      <c r="E296" s="24">
        <v>3189505.8306</v>
      </c>
      <c r="F296" s="25">
        <f t="shared" si="4"/>
        <v>4024600.1179999998</v>
      </c>
      <c r="H296" s="26"/>
      <c r="I296" s="28"/>
      <c r="J296" s="26"/>
      <c r="K296" s="28"/>
      <c r="L296" s="26"/>
      <c r="M296" s="26"/>
      <c r="N296" s="28"/>
      <c r="O296" s="28"/>
      <c r="P296" s="28"/>
    </row>
    <row r="297" spans="1:16" ht="18">
      <c r="A297" s="22">
        <v>292</v>
      </c>
      <c r="B297" s="23" t="s">
        <v>105</v>
      </c>
      <c r="C297" s="23" t="s">
        <v>747</v>
      </c>
      <c r="D297" s="24">
        <v>837890.57830000005</v>
      </c>
      <c r="E297" s="24">
        <v>3200185.8054999998</v>
      </c>
      <c r="F297" s="25">
        <f t="shared" si="4"/>
        <v>4038076.3838</v>
      </c>
      <c r="H297" s="26"/>
      <c r="I297" s="28"/>
      <c r="J297" s="26"/>
      <c r="K297" s="28"/>
      <c r="L297" s="26"/>
      <c r="M297" s="26"/>
      <c r="N297" s="28"/>
      <c r="O297" s="28"/>
      <c r="P297" s="28"/>
    </row>
    <row r="298" spans="1:16" ht="18">
      <c r="A298" s="22">
        <v>293</v>
      </c>
      <c r="B298" s="23" t="s">
        <v>105</v>
      </c>
      <c r="C298" s="23" t="s">
        <v>749</v>
      </c>
      <c r="D298" s="24">
        <v>749956.25970000005</v>
      </c>
      <c r="E298" s="24">
        <v>2864335.0803999999</v>
      </c>
      <c r="F298" s="25">
        <f t="shared" si="4"/>
        <v>3614291.3401000001</v>
      </c>
      <c r="H298" s="26"/>
      <c r="I298" s="28"/>
      <c r="J298" s="26"/>
      <c r="K298" s="28"/>
      <c r="L298" s="26"/>
      <c r="M298" s="26"/>
      <c r="N298" s="28"/>
      <c r="O298" s="28"/>
      <c r="P298" s="28"/>
    </row>
    <row r="299" spans="1:16" ht="18">
      <c r="A299" s="22">
        <v>294</v>
      </c>
      <c r="B299" s="23" t="s">
        <v>105</v>
      </c>
      <c r="C299" s="23" t="s">
        <v>751</v>
      </c>
      <c r="D299" s="24">
        <v>794359.00210000004</v>
      </c>
      <c r="E299" s="24">
        <v>3033924.0813000002</v>
      </c>
      <c r="F299" s="25">
        <f t="shared" si="4"/>
        <v>3828283.0833999999</v>
      </c>
      <c r="H299" s="26"/>
      <c r="I299" s="28"/>
      <c r="J299" s="26"/>
      <c r="K299" s="28"/>
      <c r="L299" s="26"/>
      <c r="M299" s="26"/>
      <c r="N299" s="28"/>
      <c r="O299" s="28"/>
      <c r="P299" s="28"/>
    </row>
    <row r="300" spans="1:16" ht="18">
      <c r="A300" s="22">
        <v>295</v>
      </c>
      <c r="B300" s="23" t="s">
        <v>105</v>
      </c>
      <c r="C300" s="23" t="s">
        <v>753</v>
      </c>
      <c r="D300" s="24">
        <v>893718.12289999996</v>
      </c>
      <c r="E300" s="24">
        <v>3413409.9670000002</v>
      </c>
      <c r="F300" s="25">
        <f t="shared" si="4"/>
        <v>4307128.0899</v>
      </c>
      <c r="H300" s="26"/>
      <c r="I300" s="28"/>
      <c r="J300" s="26"/>
      <c r="K300" s="28"/>
      <c r="L300" s="26"/>
      <c r="M300" s="26"/>
      <c r="N300" s="28"/>
      <c r="O300" s="28"/>
      <c r="P300" s="28"/>
    </row>
    <row r="301" spans="1:16" ht="18">
      <c r="A301" s="22">
        <v>296</v>
      </c>
      <c r="B301" s="23" t="s">
        <v>105</v>
      </c>
      <c r="C301" s="23" t="s">
        <v>755</v>
      </c>
      <c r="D301" s="24">
        <v>789921.73939999996</v>
      </c>
      <c r="E301" s="24">
        <v>3016976.6834</v>
      </c>
      <c r="F301" s="25">
        <f t="shared" si="4"/>
        <v>3806898.4227999998</v>
      </c>
      <c r="H301" s="26"/>
      <c r="I301" s="28"/>
      <c r="J301" s="26"/>
      <c r="K301" s="28"/>
      <c r="L301" s="26"/>
      <c r="M301" s="26"/>
      <c r="N301" s="28"/>
      <c r="O301" s="28"/>
      <c r="P301" s="28"/>
    </row>
    <row r="302" spans="1:16" ht="18">
      <c r="A302" s="22">
        <v>297</v>
      </c>
      <c r="B302" s="23" t="s">
        <v>105</v>
      </c>
      <c r="C302" s="23" t="s">
        <v>757</v>
      </c>
      <c r="D302" s="24">
        <v>974335.31290000002</v>
      </c>
      <c r="E302" s="24">
        <v>3721314.1179</v>
      </c>
      <c r="F302" s="25">
        <f t="shared" si="4"/>
        <v>4695649.4308000002</v>
      </c>
      <c r="H302" s="26"/>
      <c r="I302" s="28"/>
      <c r="J302" s="26"/>
      <c r="K302" s="28"/>
      <c r="L302" s="26"/>
      <c r="M302" s="26"/>
      <c r="N302" s="28"/>
      <c r="O302" s="28"/>
      <c r="P302" s="28"/>
    </row>
    <row r="303" spans="1:16" ht="18">
      <c r="A303" s="22">
        <v>298</v>
      </c>
      <c r="B303" s="23" t="s">
        <v>105</v>
      </c>
      <c r="C303" s="23" t="s">
        <v>759</v>
      </c>
      <c r="D303" s="24">
        <v>827498.48270000005</v>
      </c>
      <c r="E303" s="24">
        <v>3160494.8986999998</v>
      </c>
      <c r="F303" s="25">
        <f t="shared" si="4"/>
        <v>3987993.3813999998</v>
      </c>
      <c r="H303" s="26"/>
      <c r="I303" s="28"/>
      <c r="J303" s="26"/>
      <c r="K303" s="28"/>
      <c r="L303" s="26"/>
      <c r="M303" s="26"/>
      <c r="N303" s="28"/>
      <c r="O303" s="28"/>
      <c r="P303" s="28"/>
    </row>
    <row r="304" spans="1:16" ht="18">
      <c r="A304" s="22">
        <v>299</v>
      </c>
      <c r="B304" s="23" t="s">
        <v>105</v>
      </c>
      <c r="C304" s="23" t="s">
        <v>761</v>
      </c>
      <c r="D304" s="24">
        <v>747540.70409999997</v>
      </c>
      <c r="E304" s="24">
        <v>2855109.2617000001</v>
      </c>
      <c r="F304" s="25">
        <f t="shared" si="4"/>
        <v>3602649.9657999999</v>
      </c>
      <c r="H304" s="26"/>
      <c r="I304" s="28"/>
      <c r="J304" s="26"/>
      <c r="K304" s="28"/>
      <c r="L304" s="26"/>
      <c r="M304" s="26"/>
      <c r="N304" s="28"/>
      <c r="O304" s="28"/>
      <c r="P304" s="28"/>
    </row>
    <row r="305" spans="1:16" ht="18">
      <c r="A305" s="22">
        <v>300</v>
      </c>
      <c r="B305" s="23" t="s">
        <v>105</v>
      </c>
      <c r="C305" s="23" t="s">
        <v>763</v>
      </c>
      <c r="D305" s="24">
        <v>727478.86629999999</v>
      </c>
      <c r="E305" s="24">
        <v>2778486.3585999999</v>
      </c>
      <c r="F305" s="25">
        <f t="shared" si="4"/>
        <v>3505965.2248999998</v>
      </c>
      <c r="H305" s="26"/>
      <c r="I305" s="28"/>
      <c r="J305" s="26"/>
      <c r="K305" s="28"/>
      <c r="L305" s="26"/>
      <c r="M305" s="26"/>
      <c r="N305" s="28"/>
      <c r="O305" s="28"/>
      <c r="P305" s="28"/>
    </row>
    <row r="306" spans="1:16" ht="18">
      <c r="A306" s="22">
        <v>301</v>
      </c>
      <c r="B306" s="23" t="s">
        <v>105</v>
      </c>
      <c r="C306" s="23" t="s">
        <v>765</v>
      </c>
      <c r="D306" s="24">
        <v>648068.35279999999</v>
      </c>
      <c r="E306" s="24">
        <v>2475190.9109</v>
      </c>
      <c r="F306" s="25">
        <f t="shared" si="4"/>
        <v>3123259.2637</v>
      </c>
      <c r="H306" s="26"/>
      <c r="I306" s="28"/>
      <c r="J306" s="26"/>
      <c r="K306" s="28"/>
      <c r="L306" s="26"/>
      <c r="M306" s="26"/>
      <c r="N306" s="28"/>
      <c r="O306" s="28"/>
      <c r="P306" s="28"/>
    </row>
    <row r="307" spans="1:16" ht="18">
      <c r="A307" s="22">
        <v>302</v>
      </c>
      <c r="B307" s="23" t="s">
        <v>105</v>
      </c>
      <c r="C307" s="23" t="s">
        <v>767</v>
      </c>
      <c r="D307" s="24">
        <v>702497.63040000002</v>
      </c>
      <c r="E307" s="24">
        <v>2683074.6203000001</v>
      </c>
      <c r="F307" s="25">
        <f t="shared" si="4"/>
        <v>3385572.2507000002</v>
      </c>
      <c r="H307" s="26"/>
      <c r="I307" s="28"/>
      <c r="J307" s="26"/>
      <c r="K307" s="28"/>
      <c r="L307" s="26"/>
      <c r="M307" s="26"/>
      <c r="N307" s="28"/>
      <c r="O307" s="28"/>
      <c r="P307" s="28"/>
    </row>
    <row r="308" spans="1:16" ht="18">
      <c r="A308" s="22">
        <v>303</v>
      </c>
      <c r="B308" s="23" t="s">
        <v>105</v>
      </c>
      <c r="C308" s="23" t="s">
        <v>769</v>
      </c>
      <c r="D308" s="24">
        <v>824707.01930000004</v>
      </c>
      <c r="E308" s="24">
        <v>3149833.3615999999</v>
      </c>
      <c r="F308" s="25">
        <f t="shared" si="4"/>
        <v>3974540.3809000002</v>
      </c>
      <c r="H308" s="26"/>
      <c r="I308" s="28"/>
      <c r="J308" s="26"/>
      <c r="K308" s="28"/>
      <c r="L308" s="26"/>
      <c r="M308" s="26"/>
      <c r="N308" s="28"/>
      <c r="O308" s="28"/>
      <c r="P308" s="28"/>
    </row>
    <row r="309" spans="1:16" ht="18">
      <c r="A309" s="22">
        <v>304</v>
      </c>
      <c r="B309" s="23" t="s">
        <v>105</v>
      </c>
      <c r="C309" s="23" t="s">
        <v>771</v>
      </c>
      <c r="D309" s="24">
        <v>892648.30460000003</v>
      </c>
      <c r="E309" s="24">
        <v>3409323.9709999999</v>
      </c>
      <c r="F309" s="25">
        <f t="shared" si="4"/>
        <v>4301972.2756000003</v>
      </c>
      <c r="H309" s="26"/>
      <c r="I309" s="28"/>
      <c r="J309" s="26"/>
      <c r="K309" s="28"/>
      <c r="L309" s="26"/>
      <c r="M309" s="26"/>
      <c r="N309" s="28"/>
      <c r="O309" s="28"/>
      <c r="P309" s="28"/>
    </row>
    <row r="310" spans="1:16" ht="18">
      <c r="A310" s="22">
        <v>305</v>
      </c>
      <c r="B310" s="23" t="s">
        <v>105</v>
      </c>
      <c r="C310" s="23" t="s">
        <v>773</v>
      </c>
      <c r="D310" s="24">
        <v>782090.53390000004</v>
      </c>
      <c r="E310" s="24">
        <v>2987066.6768999998</v>
      </c>
      <c r="F310" s="25">
        <f t="shared" si="4"/>
        <v>3769157.2108</v>
      </c>
      <c r="H310" s="26"/>
      <c r="I310" s="28"/>
      <c r="J310" s="26"/>
      <c r="K310" s="28"/>
      <c r="L310" s="26"/>
      <c r="M310" s="26"/>
      <c r="N310" s="28"/>
      <c r="O310" s="28"/>
      <c r="P310" s="28"/>
    </row>
    <row r="311" spans="1:16" ht="18">
      <c r="A311" s="22">
        <v>306</v>
      </c>
      <c r="B311" s="23" t="s">
        <v>105</v>
      </c>
      <c r="C311" s="23" t="s">
        <v>775</v>
      </c>
      <c r="D311" s="24">
        <v>694805.51969999995</v>
      </c>
      <c r="E311" s="24">
        <v>2653695.8635999998</v>
      </c>
      <c r="F311" s="25">
        <f t="shared" si="4"/>
        <v>3348501.3832999999</v>
      </c>
      <c r="H311" s="26"/>
      <c r="I311" s="28"/>
      <c r="J311" s="26"/>
      <c r="K311" s="28"/>
      <c r="L311" s="26"/>
      <c r="M311" s="26"/>
      <c r="N311" s="28"/>
      <c r="O311" s="28"/>
      <c r="P311" s="28"/>
    </row>
    <row r="312" spans="1:16" ht="18">
      <c r="A312" s="22">
        <v>307</v>
      </c>
      <c r="B312" s="23" t="s">
        <v>105</v>
      </c>
      <c r="C312" s="23" t="s">
        <v>777</v>
      </c>
      <c r="D312" s="24">
        <v>764190.59710000001</v>
      </c>
      <c r="E312" s="24">
        <v>2918700.8006000002</v>
      </c>
      <c r="F312" s="25">
        <f t="shared" si="4"/>
        <v>3682891.3977000001</v>
      </c>
      <c r="H312" s="26"/>
      <c r="I312" s="28"/>
      <c r="J312" s="26"/>
      <c r="K312" s="28"/>
      <c r="L312" s="26"/>
      <c r="M312" s="26"/>
      <c r="N312" s="28"/>
      <c r="O312" s="28"/>
      <c r="P312" s="28"/>
    </row>
    <row r="313" spans="1:16" ht="18">
      <c r="A313" s="22">
        <v>308</v>
      </c>
      <c r="B313" s="23" t="s">
        <v>105</v>
      </c>
      <c r="C313" s="23" t="s">
        <v>779</v>
      </c>
      <c r="D313" s="24">
        <v>743391.7071</v>
      </c>
      <c r="E313" s="24">
        <v>2839262.8472000002</v>
      </c>
      <c r="F313" s="25">
        <f t="shared" si="4"/>
        <v>3582654.5543</v>
      </c>
      <c r="H313" s="26"/>
      <c r="I313" s="28"/>
      <c r="J313" s="26"/>
      <c r="K313" s="28"/>
      <c r="L313" s="26"/>
      <c r="M313" s="26"/>
      <c r="N313" s="28"/>
      <c r="O313" s="28"/>
      <c r="P313" s="28"/>
    </row>
    <row r="314" spans="1:16" ht="18">
      <c r="A314" s="22">
        <v>309</v>
      </c>
      <c r="B314" s="23" t="s">
        <v>105</v>
      </c>
      <c r="C314" s="23" t="s">
        <v>781</v>
      </c>
      <c r="D314" s="24">
        <v>719051.61829999997</v>
      </c>
      <c r="E314" s="24">
        <v>2746299.8653000002</v>
      </c>
      <c r="F314" s="25">
        <f t="shared" si="4"/>
        <v>3465351.4835999999</v>
      </c>
      <c r="H314" s="26"/>
      <c r="I314" s="28"/>
      <c r="J314" s="26"/>
      <c r="K314" s="28"/>
      <c r="L314" s="26"/>
      <c r="M314" s="26"/>
      <c r="N314" s="28"/>
      <c r="O314" s="28"/>
      <c r="P314" s="28"/>
    </row>
    <row r="315" spans="1:16" ht="18">
      <c r="A315" s="22">
        <v>310</v>
      </c>
      <c r="B315" s="23" t="s">
        <v>105</v>
      </c>
      <c r="C315" s="23" t="s">
        <v>783</v>
      </c>
      <c r="D315" s="24">
        <v>743849.43180000002</v>
      </c>
      <c r="E315" s="24">
        <v>2841011.0517000002</v>
      </c>
      <c r="F315" s="25">
        <f t="shared" si="4"/>
        <v>3584860.4835000001</v>
      </c>
      <c r="H315" s="26"/>
      <c r="I315" s="28"/>
      <c r="J315" s="26"/>
      <c r="K315" s="28"/>
      <c r="L315" s="26"/>
      <c r="M315" s="26"/>
      <c r="N315" s="28"/>
      <c r="O315" s="28"/>
      <c r="P315" s="28"/>
    </row>
    <row r="316" spans="1:16" ht="36">
      <c r="A316" s="22">
        <v>311</v>
      </c>
      <c r="B316" s="23" t="s">
        <v>105</v>
      </c>
      <c r="C316" s="23" t="s">
        <v>785</v>
      </c>
      <c r="D316" s="24">
        <v>750661.51359999995</v>
      </c>
      <c r="E316" s="24">
        <v>2867028.6822000002</v>
      </c>
      <c r="F316" s="25">
        <f t="shared" si="4"/>
        <v>3617690.1957999999</v>
      </c>
      <c r="H316" s="26"/>
      <c r="I316" s="28"/>
      <c r="J316" s="26"/>
      <c r="K316" s="28"/>
      <c r="L316" s="26"/>
      <c r="M316" s="26"/>
      <c r="N316" s="28"/>
      <c r="O316" s="28"/>
      <c r="P316" s="28"/>
    </row>
    <row r="317" spans="1:16" ht="18">
      <c r="A317" s="22">
        <v>312</v>
      </c>
      <c r="B317" s="23" t="s">
        <v>105</v>
      </c>
      <c r="C317" s="23" t="s">
        <v>787</v>
      </c>
      <c r="D317" s="24">
        <v>798576.25040000002</v>
      </c>
      <c r="E317" s="24">
        <v>3050031.1704000002</v>
      </c>
      <c r="F317" s="25">
        <f t="shared" si="4"/>
        <v>3848607.4208</v>
      </c>
      <c r="H317" s="26"/>
      <c r="I317" s="28"/>
      <c r="J317" s="26"/>
      <c r="K317" s="28"/>
      <c r="L317" s="26"/>
      <c r="M317" s="26"/>
      <c r="N317" s="28"/>
      <c r="O317" s="28"/>
      <c r="P317" s="28"/>
    </row>
    <row r="318" spans="1:16" ht="18">
      <c r="A318" s="22">
        <v>313</v>
      </c>
      <c r="B318" s="23" t="s">
        <v>105</v>
      </c>
      <c r="C318" s="23" t="s">
        <v>789</v>
      </c>
      <c r="D318" s="24">
        <v>714394.05449999997</v>
      </c>
      <c r="E318" s="24">
        <v>2728511.0635000002</v>
      </c>
      <c r="F318" s="25">
        <f t="shared" si="4"/>
        <v>3442905.1179999998</v>
      </c>
      <c r="H318" s="26"/>
      <c r="I318" s="28"/>
      <c r="J318" s="26"/>
      <c r="K318" s="28"/>
      <c r="L318" s="26"/>
      <c r="M318" s="26"/>
      <c r="N318" s="28"/>
      <c r="O318" s="28"/>
      <c r="P318" s="28"/>
    </row>
    <row r="319" spans="1:16" ht="18">
      <c r="A319" s="22">
        <v>314</v>
      </c>
      <c r="B319" s="23" t="s">
        <v>106</v>
      </c>
      <c r="C319" s="23" t="s">
        <v>794</v>
      </c>
      <c r="D319" s="24">
        <v>746026.12080000003</v>
      </c>
      <c r="E319" s="24">
        <v>2849324.5589000001</v>
      </c>
      <c r="F319" s="25">
        <f t="shared" si="4"/>
        <v>3595350.6797000002</v>
      </c>
      <c r="H319" s="26"/>
      <c r="I319" s="28"/>
      <c r="J319" s="26"/>
      <c r="K319" s="28"/>
      <c r="L319" s="26"/>
      <c r="M319" s="26"/>
      <c r="N319" s="28"/>
      <c r="O319" s="28"/>
      <c r="P319" s="28"/>
    </row>
    <row r="320" spans="1:16" ht="18">
      <c r="A320" s="22">
        <v>315</v>
      </c>
      <c r="B320" s="23" t="s">
        <v>106</v>
      </c>
      <c r="C320" s="23" t="s">
        <v>796</v>
      </c>
      <c r="D320" s="24">
        <v>882333.47389999998</v>
      </c>
      <c r="E320" s="24">
        <v>3369928.165</v>
      </c>
      <c r="F320" s="25">
        <f t="shared" si="4"/>
        <v>4252261.6388999997</v>
      </c>
      <c r="H320" s="26"/>
      <c r="I320" s="28"/>
      <c r="J320" s="26"/>
      <c r="K320" s="28"/>
      <c r="L320" s="26"/>
      <c r="M320" s="26"/>
      <c r="N320" s="28"/>
      <c r="O320" s="28"/>
      <c r="P320" s="28"/>
    </row>
    <row r="321" spans="1:16" ht="18">
      <c r="A321" s="22">
        <v>316</v>
      </c>
      <c r="B321" s="23" t="s">
        <v>106</v>
      </c>
      <c r="C321" s="23" t="s">
        <v>798</v>
      </c>
      <c r="D321" s="24">
        <v>1094999.9042</v>
      </c>
      <c r="E321" s="24">
        <v>4182172.7576000001</v>
      </c>
      <c r="F321" s="25">
        <f t="shared" si="4"/>
        <v>5277172.6617999999</v>
      </c>
      <c r="H321" s="26"/>
      <c r="I321" s="28"/>
      <c r="J321" s="26"/>
      <c r="K321" s="28"/>
      <c r="L321" s="26"/>
      <c r="M321" s="26"/>
      <c r="N321" s="28"/>
      <c r="O321" s="28"/>
      <c r="P321" s="28"/>
    </row>
    <row r="322" spans="1:16" ht="18">
      <c r="A322" s="22">
        <v>317</v>
      </c>
      <c r="B322" s="23" t="s">
        <v>106</v>
      </c>
      <c r="C322" s="23" t="s">
        <v>800</v>
      </c>
      <c r="D322" s="24">
        <v>828239.42379999999</v>
      </c>
      <c r="E322" s="24">
        <v>3163324.8021</v>
      </c>
      <c r="F322" s="25">
        <f t="shared" si="4"/>
        <v>3991564.2259</v>
      </c>
      <c r="H322" s="26"/>
      <c r="I322" s="28"/>
      <c r="J322" s="26"/>
      <c r="K322" s="28"/>
      <c r="L322" s="26"/>
      <c r="M322" s="26"/>
      <c r="N322" s="28"/>
      <c r="O322" s="28"/>
      <c r="P322" s="28"/>
    </row>
    <row r="323" spans="1:16" ht="18">
      <c r="A323" s="22">
        <v>318</v>
      </c>
      <c r="B323" s="23" t="s">
        <v>106</v>
      </c>
      <c r="C323" s="23" t="s">
        <v>802</v>
      </c>
      <c r="D323" s="24">
        <v>710701.67599999998</v>
      </c>
      <c r="E323" s="24">
        <v>2714408.6286999998</v>
      </c>
      <c r="F323" s="25">
        <f t="shared" si="4"/>
        <v>3425110.3047000002</v>
      </c>
      <c r="H323" s="26"/>
      <c r="I323" s="28"/>
      <c r="J323" s="26"/>
      <c r="K323" s="28"/>
      <c r="L323" s="26"/>
      <c r="M323" s="26"/>
      <c r="N323" s="28"/>
      <c r="O323" s="28"/>
      <c r="P323" s="28"/>
    </row>
    <row r="324" spans="1:16" ht="18">
      <c r="A324" s="22">
        <v>319</v>
      </c>
      <c r="B324" s="23" t="s">
        <v>106</v>
      </c>
      <c r="C324" s="23" t="s">
        <v>804</v>
      </c>
      <c r="D324" s="24">
        <v>697179.47109999997</v>
      </c>
      <c r="E324" s="24">
        <v>2662762.7818999998</v>
      </c>
      <c r="F324" s="25">
        <f t="shared" si="4"/>
        <v>3359942.253</v>
      </c>
      <c r="H324" s="26"/>
      <c r="I324" s="28"/>
      <c r="J324" s="26"/>
      <c r="K324" s="28"/>
      <c r="L324" s="26"/>
      <c r="M324" s="26"/>
      <c r="N324" s="28"/>
      <c r="O324" s="28"/>
      <c r="P324" s="28"/>
    </row>
    <row r="325" spans="1:16" ht="18">
      <c r="A325" s="22">
        <v>320</v>
      </c>
      <c r="B325" s="23" t="s">
        <v>106</v>
      </c>
      <c r="C325" s="23" t="s">
        <v>806</v>
      </c>
      <c r="D325" s="24">
        <v>978648.57519999996</v>
      </c>
      <c r="E325" s="24">
        <v>3737787.9166999999</v>
      </c>
      <c r="F325" s="25">
        <f t="shared" si="4"/>
        <v>4716436.4918999998</v>
      </c>
      <c r="H325" s="26"/>
      <c r="I325" s="28"/>
      <c r="J325" s="26"/>
      <c r="K325" s="28"/>
      <c r="L325" s="26"/>
      <c r="M325" s="26"/>
      <c r="N325" s="28"/>
      <c r="O325" s="28"/>
      <c r="P325" s="28"/>
    </row>
    <row r="326" spans="1:16" ht="18">
      <c r="A326" s="22">
        <v>321</v>
      </c>
      <c r="B326" s="23" t="s">
        <v>106</v>
      </c>
      <c r="C326" s="23" t="s">
        <v>808</v>
      </c>
      <c r="D326" s="24">
        <v>821349.41460000002</v>
      </c>
      <c r="E326" s="24">
        <v>3137009.5405000001</v>
      </c>
      <c r="F326" s="25">
        <f t="shared" si="4"/>
        <v>3958358.9550999999</v>
      </c>
      <c r="H326" s="26"/>
      <c r="I326" s="28"/>
      <c r="J326" s="26"/>
      <c r="K326" s="28"/>
      <c r="L326" s="26"/>
      <c r="M326" s="26"/>
      <c r="N326" s="28"/>
      <c r="O326" s="28"/>
      <c r="P326" s="28"/>
    </row>
    <row r="327" spans="1:16" ht="18">
      <c r="A327" s="22">
        <v>322</v>
      </c>
      <c r="B327" s="23" t="s">
        <v>106</v>
      </c>
      <c r="C327" s="23" t="s">
        <v>810</v>
      </c>
      <c r="D327" s="24">
        <v>719447.57880000002</v>
      </c>
      <c r="E327" s="24">
        <v>2747812.1718000001</v>
      </c>
      <c r="F327" s="25">
        <f t="shared" ref="F327:F390" si="5">D327+E327</f>
        <v>3467259.7505999999</v>
      </c>
      <c r="H327" s="26"/>
      <c r="I327" s="28"/>
      <c r="J327" s="26"/>
      <c r="K327" s="28"/>
      <c r="L327" s="26"/>
      <c r="M327" s="26"/>
      <c r="N327" s="28"/>
      <c r="O327" s="28"/>
      <c r="P327" s="28"/>
    </row>
    <row r="328" spans="1:16" ht="18">
      <c r="A328" s="22">
        <v>323</v>
      </c>
      <c r="B328" s="23" t="s">
        <v>106</v>
      </c>
      <c r="C328" s="23" t="s">
        <v>812</v>
      </c>
      <c r="D328" s="24">
        <v>760057.20600000001</v>
      </c>
      <c r="E328" s="24">
        <v>2902913.9903000002</v>
      </c>
      <c r="F328" s="25">
        <f t="shared" si="5"/>
        <v>3662971.1963</v>
      </c>
      <c r="H328" s="26"/>
      <c r="I328" s="28"/>
      <c r="J328" s="26"/>
      <c r="K328" s="28"/>
      <c r="L328" s="26"/>
      <c r="M328" s="26"/>
      <c r="N328" s="28"/>
      <c r="O328" s="28"/>
      <c r="P328" s="28"/>
    </row>
    <row r="329" spans="1:16" ht="18">
      <c r="A329" s="22">
        <v>324</v>
      </c>
      <c r="B329" s="23" t="s">
        <v>106</v>
      </c>
      <c r="C329" s="23" t="s">
        <v>814</v>
      </c>
      <c r="D329" s="24">
        <v>1057283.6739000001</v>
      </c>
      <c r="E329" s="24">
        <v>4038121.7944999998</v>
      </c>
      <c r="F329" s="25">
        <f t="shared" si="5"/>
        <v>5095405.4683999997</v>
      </c>
      <c r="H329" s="26"/>
      <c r="I329" s="28"/>
      <c r="J329" s="26"/>
      <c r="K329" s="28"/>
      <c r="L329" s="26"/>
      <c r="M329" s="26"/>
      <c r="N329" s="28"/>
      <c r="O329" s="28"/>
      <c r="P329" s="28"/>
    </row>
    <row r="330" spans="1:16" ht="18">
      <c r="A330" s="22">
        <v>325</v>
      </c>
      <c r="B330" s="23" t="s">
        <v>106</v>
      </c>
      <c r="C330" s="23" t="s">
        <v>816</v>
      </c>
      <c r="D330" s="24">
        <v>781717.00650000002</v>
      </c>
      <c r="E330" s="24">
        <v>2985640.0501999999</v>
      </c>
      <c r="F330" s="25">
        <f t="shared" si="5"/>
        <v>3767357.0567000001</v>
      </c>
      <c r="H330" s="26"/>
      <c r="I330" s="28"/>
      <c r="J330" s="26"/>
      <c r="K330" s="28"/>
      <c r="L330" s="26"/>
      <c r="M330" s="26"/>
      <c r="N330" s="28"/>
      <c r="O330" s="28"/>
      <c r="P330" s="28"/>
    </row>
    <row r="331" spans="1:16" ht="18">
      <c r="A331" s="22">
        <v>326</v>
      </c>
      <c r="B331" s="23" t="s">
        <v>106</v>
      </c>
      <c r="C331" s="23" t="s">
        <v>818</v>
      </c>
      <c r="D331" s="24">
        <v>659896.57539999997</v>
      </c>
      <c r="E331" s="24">
        <v>2520366.8694000002</v>
      </c>
      <c r="F331" s="25">
        <f t="shared" si="5"/>
        <v>3180263.4448000002</v>
      </c>
      <c r="H331" s="26"/>
      <c r="I331" s="28"/>
      <c r="J331" s="26"/>
      <c r="K331" s="28"/>
      <c r="L331" s="26"/>
      <c r="M331" s="26"/>
      <c r="N331" s="28"/>
      <c r="O331" s="28"/>
      <c r="P331" s="28"/>
    </row>
    <row r="332" spans="1:16" ht="18">
      <c r="A332" s="22">
        <v>327</v>
      </c>
      <c r="B332" s="23" t="s">
        <v>106</v>
      </c>
      <c r="C332" s="23" t="s">
        <v>820</v>
      </c>
      <c r="D332" s="24">
        <v>907006.78529999999</v>
      </c>
      <c r="E332" s="24">
        <v>3464163.8358999998</v>
      </c>
      <c r="F332" s="25">
        <f t="shared" si="5"/>
        <v>4371170.6211999999</v>
      </c>
      <c r="H332" s="26"/>
      <c r="I332" s="28"/>
      <c r="J332" s="26"/>
      <c r="K332" s="28"/>
      <c r="L332" s="26"/>
      <c r="M332" s="26"/>
      <c r="N332" s="28"/>
      <c r="O332" s="28"/>
      <c r="P332" s="28"/>
    </row>
    <row r="333" spans="1:16" ht="18">
      <c r="A333" s="22">
        <v>328</v>
      </c>
      <c r="B333" s="23" t="s">
        <v>106</v>
      </c>
      <c r="C333" s="23" t="s">
        <v>822</v>
      </c>
      <c r="D333" s="24">
        <v>1020150.4367</v>
      </c>
      <c r="E333" s="24">
        <v>3896297.4780000001</v>
      </c>
      <c r="F333" s="25">
        <f t="shared" si="5"/>
        <v>4916447.9146999996</v>
      </c>
      <c r="H333" s="26"/>
      <c r="I333" s="28"/>
      <c r="J333" s="26"/>
      <c r="K333" s="28"/>
      <c r="L333" s="26"/>
      <c r="M333" s="26"/>
      <c r="N333" s="28"/>
      <c r="O333" s="28"/>
      <c r="P333" s="28"/>
    </row>
    <row r="334" spans="1:16" ht="18">
      <c r="A334" s="22">
        <v>329</v>
      </c>
      <c r="B334" s="23" t="s">
        <v>106</v>
      </c>
      <c r="C334" s="23" t="s">
        <v>824</v>
      </c>
      <c r="D334" s="24">
        <v>747672.03599999996</v>
      </c>
      <c r="E334" s="24">
        <v>2855610.8621999999</v>
      </c>
      <c r="F334" s="25">
        <f t="shared" si="5"/>
        <v>3603282.8982000002</v>
      </c>
      <c r="H334" s="26"/>
      <c r="I334" s="28"/>
      <c r="J334" s="26"/>
      <c r="K334" s="28"/>
      <c r="L334" s="26"/>
      <c r="M334" s="26"/>
      <c r="N334" s="28"/>
      <c r="O334" s="28"/>
      <c r="P334" s="28"/>
    </row>
    <row r="335" spans="1:16" ht="18">
      <c r="A335" s="22">
        <v>330</v>
      </c>
      <c r="B335" s="23" t="s">
        <v>106</v>
      </c>
      <c r="C335" s="23" t="s">
        <v>826</v>
      </c>
      <c r="D335" s="24">
        <v>791178.74369999999</v>
      </c>
      <c r="E335" s="24">
        <v>3021777.6052999999</v>
      </c>
      <c r="F335" s="25">
        <f t="shared" si="5"/>
        <v>3812956.3489999999</v>
      </c>
      <c r="H335" s="26"/>
      <c r="I335" s="28"/>
      <c r="J335" s="26"/>
      <c r="K335" s="28"/>
      <c r="L335" s="26"/>
      <c r="M335" s="26"/>
      <c r="N335" s="28"/>
      <c r="O335" s="28"/>
      <c r="P335" s="28"/>
    </row>
    <row r="336" spans="1:16" ht="18">
      <c r="A336" s="22">
        <v>331</v>
      </c>
      <c r="B336" s="23" t="s">
        <v>106</v>
      </c>
      <c r="C336" s="23" t="s">
        <v>828</v>
      </c>
      <c r="D336" s="24">
        <v>825185.59849999996</v>
      </c>
      <c r="E336" s="24">
        <v>3151661.2165000001</v>
      </c>
      <c r="F336" s="25">
        <f t="shared" si="5"/>
        <v>3976846.8149999999</v>
      </c>
      <c r="H336" s="26"/>
      <c r="I336" s="28"/>
      <c r="J336" s="26"/>
      <c r="K336" s="28"/>
      <c r="L336" s="26"/>
      <c r="M336" s="26"/>
      <c r="N336" s="28"/>
      <c r="O336" s="28"/>
      <c r="P336" s="28"/>
    </row>
    <row r="337" spans="1:16" ht="18">
      <c r="A337" s="22">
        <v>332</v>
      </c>
      <c r="B337" s="23" t="s">
        <v>106</v>
      </c>
      <c r="C337" s="23" t="s">
        <v>830</v>
      </c>
      <c r="D337" s="24">
        <v>852537.68830000004</v>
      </c>
      <c r="E337" s="24">
        <v>3256128.0430000001</v>
      </c>
      <c r="F337" s="25">
        <f t="shared" si="5"/>
        <v>4108665.7313000001</v>
      </c>
      <c r="H337" s="26"/>
      <c r="I337" s="28"/>
      <c r="J337" s="26"/>
      <c r="K337" s="28"/>
      <c r="L337" s="26"/>
      <c r="M337" s="26"/>
      <c r="N337" s="28"/>
      <c r="O337" s="28"/>
      <c r="P337" s="28"/>
    </row>
    <row r="338" spans="1:16" ht="18">
      <c r="A338" s="22">
        <v>333</v>
      </c>
      <c r="B338" s="23" t="s">
        <v>106</v>
      </c>
      <c r="C338" s="23" t="s">
        <v>832</v>
      </c>
      <c r="D338" s="24">
        <v>859909.31339999998</v>
      </c>
      <c r="E338" s="24">
        <v>3284282.7574999998</v>
      </c>
      <c r="F338" s="25">
        <f t="shared" si="5"/>
        <v>4144192.0709000002</v>
      </c>
      <c r="H338" s="26"/>
      <c r="I338" s="28"/>
      <c r="J338" s="26"/>
      <c r="K338" s="28"/>
      <c r="L338" s="26"/>
      <c r="M338" s="26"/>
      <c r="N338" s="28"/>
      <c r="O338" s="28"/>
      <c r="P338" s="28"/>
    </row>
    <row r="339" spans="1:16" ht="18">
      <c r="A339" s="22">
        <v>334</v>
      </c>
      <c r="B339" s="23" t="s">
        <v>106</v>
      </c>
      <c r="C339" s="23" t="s">
        <v>834</v>
      </c>
      <c r="D339" s="24">
        <v>805562.6054</v>
      </c>
      <c r="E339" s="24">
        <v>3076714.4090999998</v>
      </c>
      <c r="F339" s="25">
        <f t="shared" si="5"/>
        <v>3882277.0145</v>
      </c>
      <c r="H339" s="26"/>
      <c r="I339" s="28"/>
      <c r="J339" s="26"/>
      <c r="K339" s="28"/>
      <c r="L339" s="26"/>
      <c r="M339" s="26"/>
      <c r="N339" s="28"/>
      <c r="O339" s="28"/>
      <c r="P339" s="28"/>
    </row>
    <row r="340" spans="1:16" ht="18">
      <c r="A340" s="22">
        <v>335</v>
      </c>
      <c r="B340" s="23" t="s">
        <v>106</v>
      </c>
      <c r="C340" s="23" t="s">
        <v>836</v>
      </c>
      <c r="D340" s="24">
        <v>738909.64560000005</v>
      </c>
      <c r="E340" s="24">
        <v>2822144.3476999998</v>
      </c>
      <c r="F340" s="25">
        <f t="shared" si="5"/>
        <v>3561053.9933000002</v>
      </c>
      <c r="H340" s="26"/>
      <c r="I340" s="28"/>
      <c r="J340" s="26"/>
      <c r="K340" s="28"/>
      <c r="L340" s="26"/>
      <c r="M340" s="26"/>
      <c r="N340" s="28"/>
      <c r="O340" s="28"/>
      <c r="P340" s="28"/>
    </row>
    <row r="341" spans="1:16" ht="18">
      <c r="A341" s="22">
        <v>336</v>
      </c>
      <c r="B341" s="23" t="s">
        <v>106</v>
      </c>
      <c r="C341" s="23" t="s">
        <v>838</v>
      </c>
      <c r="D341" s="24">
        <v>906803.58570000005</v>
      </c>
      <c r="E341" s="24">
        <v>3463387.7483999999</v>
      </c>
      <c r="F341" s="25">
        <f t="shared" si="5"/>
        <v>4370191.3340999996</v>
      </c>
      <c r="H341" s="26"/>
      <c r="I341" s="28"/>
      <c r="J341" s="26"/>
      <c r="K341" s="28"/>
      <c r="L341" s="26"/>
      <c r="M341" s="26"/>
      <c r="N341" s="28"/>
      <c r="O341" s="28"/>
      <c r="P341" s="28"/>
    </row>
    <row r="342" spans="1:16" ht="18">
      <c r="A342" s="22">
        <v>337</v>
      </c>
      <c r="B342" s="23" t="s">
        <v>106</v>
      </c>
      <c r="C342" s="23" t="s">
        <v>840</v>
      </c>
      <c r="D342" s="24">
        <v>670588.92000000004</v>
      </c>
      <c r="E342" s="24">
        <v>2561204.5281000002</v>
      </c>
      <c r="F342" s="25">
        <f t="shared" si="5"/>
        <v>3231793.4481000002</v>
      </c>
      <c r="H342" s="26"/>
      <c r="I342" s="28"/>
      <c r="J342" s="26"/>
      <c r="K342" s="28"/>
      <c r="L342" s="26"/>
      <c r="M342" s="26"/>
      <c r="N342" s="28"/>
      <c r="O342" s="28"/>
      <c r="P342" s="28"/>
    </row>
    <row r="343" spans="1:16" ht="18">
      <c r="A343" s="22">
        <v>338</v>
      </c>
      <c r="B343" s="23" t="s">
        <v>106</v>
      </c>
      <c r="C343" s="23" t="s">
        <v>842</v>
      </c>
      <c r="D343" s="24">
        <v>841669.17200000002</v>
      </c>
      <c r="E343" s="24">
        <v>3214617.5252</v>
      </c>
      <c r="F343" s="25">
        <f t="shared" si="5"/>
        <v>4056286.6971999998</v>
      </c>
      <c r="H343" s="26"/>
      <c r="I343" s="28"/>
      <c r="J343" s="26"/>
      <c r="K343" s="28"/>
      <c r="L343" s="26"/>
      <c r="M343" s="26"/>
      <c r="N343" s="28"/>
      <c r="O343" s="28"/>
      <c r="P343" s="28"/>
    </row>
    <row r="344" spans="1:16" ht="18">
      <c r="A344" s="22">
        <v>339</v>
      </c>
      <c r="B344" s="23" t="s">
        <v>106</v>
      </c>
      <c r="C344" s="23" t="s">
        <v>844</v>
      </c>
      <c r="D344" s="24">
        <v>765493.84609999997</v>
      </c>
      <c r="E344" s="24">
        <v>2923678.3467000001</v>
      </c>
      <c r="F344" s="25">
        <f t="shared" si="5"/>
        <v>3689172.1927999998</v>
      </c>
      <c r="H344" s="26"/>
      <c r="I344" s="28"/>
      <c r="J344" s="26"/>
      <c r="K344" s="28"/>
      <c r="L344" s="26"/>
      <c r="M344" s="26"/>
      <c r="N344" s="28"/>
      <c r="O344" s="28"/>
      <c r="P344" s="28"/>
    </row>
    <row r="345" spans="1:16" ht="18">
      <c r="A345" s="22">
        <v>340</v>
      </c>
      <c r="B345" s="23" t="s">
        <v>106</v>
      </c>
      <c r="C345" s="23" t="s">
        <v>846</v>
      </c>
      <c r="D345" s="24">
        <v>709325.46589999995</v>
      </c>
      <c r="E345" s="24">
        <v>2709152.4194999998</v>
      </c>
      <c r="F345" s="25">
        <f t="shared" si="5"/>
        <v>3418477.8854</v>
      </c>
      <c r="H345" s="26"/>
      <c r="I345" s="28"/>
      <c r="J345" s="26"/>
      <c r="K345" s="28"/>
      <c r="L345" s="26"/>
      <c r="M345" s="26"/>
      <c r="N345" s="28"/>
      <c r="O345" s="28"/>
      <c r="P345" s="28"/>
    </row>
    <row r="346" spans="1:16" ht="18">
      <c r="A346" s="22">
        <v>341</v>
      </c>
      <c r="B346" s="23" t="s">
        <v>107</v>
      </c>
      <c r="C346" s="23" t="s">
        <v>851</v>
      </c>
      <c r="D346" s="24">
        <v>1328061.7718</v>
      </c>
      <c r="E346" s="24">
        <v>5072314.3821999999</v>
      </c>
      <c r="F346" s="25">
        <f t="shared" si="5"/>
        <v>6400376.1540000001</v>
      </c>
      <c r="H346" s="26"/>
      <c r="I346" s="28"/>
      <c r="J346" s="26"/>
      <c r="K346" s="28"/>
      <c r="L346" s="26"/>
      <c r="M346" s="26"/>
      <c r="N346" s="28"/>
      <c r="O346" s="28"/>
      <c r="P346" s="28"/>
    </row>
    <row r="347" spans="1:16" ht="18">
      <c r="A347" s="22">
        <v>342</v>
      </c>
      <c r="B347" s="23" t="s">
        <v>107</v>
      </c>
      <c r="C347" s="23" t="s">
        <v>853</v>
      </c>
      <c r="D347" s="24">
        <v>1350408.19</v>
      </c>
      <c r="E347" s="24">
        <v>5157662.8660000004</v>
      </c>
      <c r="F347" s="25">
        <f t="shared" si="5"/>
        <v>6508071.0559999999</v>
      </c>
      <c r="H347" s="26"/>
      <c r="I347" s="28"/>
      <c r="J347" s="26"/>
      <c r="K347" s="28"/>
      <c r="L347" s="26"/>
      <c r="M347" s="26"/>
      <c r="N347" s="28"/>
      <c r="O347" s="28"/>
      <c r="P347" s="28"/>
    </row>
    <row r="348" spans="1:16" ht="18">
      <c r="A348" s="22">
        <v>343</v>
      </c>
      <c r="B348" s="23" t="s">
        <v>107</v>
      </c>
      <c r="C348" s="23" t="s">
        <v>855</v>
      </c>
      <c r="D348" s="24">
        <v>1117570.618</v>
      </c>
      <c r="E348" s="24">
        <v>4268377.9018999999</v>
      </c>
      <c r="F348" s="25">
        <f t="shared" si="5"/>
        <v>5385948.5198999997</v>
      </c>
      <c r="H348" s="26"/>
      <c r="I348" s="28"/>
      <c r="J348" s="26"/>
      <c r="K348" s="28"/>
      <c r="L348" s="26"/>
      <c r="M348" s="26"/>
      <c r="N348" s="28"/>
      <c r="O348" s="28"/>
      <c r="P348" s="28"/>
    </row>
    <row r="349" spans="1:16" ht="18">
      <c r="A349" s="22">
        <v>344</v>
      </c>
      <c r="B349" s="23" t="s">
        <v>107</v>
      </c>
      <c r="C349" s="23" t="s">
        <v>857</v>
      </c>
      <c r="D349" s="24">
        <v>860513.38789999997</v>
      </c>
      <c r="E349" s="24">
        <v>3286589.9208</v>
      </c>
      <c r="F349" s="25">
        <f t="shared" si="5"/>
        <v>4147103.3086999999</v>
      </c>
      <c r="H349" s="26"/>
      <c r="I349" s="28"/>
      <c r="J349" s="26"/>
      <c r="K349" s="28"/>
      <c r="L349" s="26"/>
      <c r="M349" s="26"/>
      <c r="N349" s="28"/>
      <c r="O349" s="28"/>
      <c r="P349" s="28"/>
    </row>
    <row r="350" spans="1:16" ht="18">
      <c r="A350" s="22">
        <v>345</v>
      </c>
      <c r="B350" s="23" t="s">
        <v>107</v>
      </c>
      <c r="C350" s="23" t="s">
        <v>859</v>
      </c>
      <c r="D350" s="24">
        <v>1414645.1629999999</v>
      </c>
      <c r="E350" s="24">
        <v>5403005.4614000004</v>
      </c>
      <c r="F350" s="25">
        <f t="shared" si="5"/>
        <v>6817650.6244000001</v>
      </c>
      <c r="H350" s="26"/>
      <c r="I350" s="28"/>
      <c r="J350" s="26"/>
      <c r="K350" s="28"/>
      <c r="L350" s="26"/>
      <c r="M350" s="26"/>
      <c r="N350" s="28"/>
      <c r="O350" s="28"/>
      <c r="P350" s="28"/>
    </row>
    <row r="351" spans="1:16" ht="18">
      <c r="A351" s="22">
        <v>346</v>
      </c>
      <c r="B351" s="23" t="s">
        <v>107</v>
      </c>
      <c r="C351" s="23" t="s">
        <v>861</v>
      </c>
      <c r="D351" s="24">
        <v>947684.65110000002</v>
      </c>
      <c r="E351" s="24">
        <v>3619526.2810999998</v>
      </c>
      <c r="F351" s="25">
        <f t="shared" si="5"/>
        <v>4567210.9321999997</v>
      </c>
      <c r="H351" s="26"/>
      <c r="I351" s="28"/>
      <c r="J351" s="26"/>
      <c r="K351" s="28"/>
      <c r="L351" s="26"/>
      <c r="M351" s="26"/>
      <c r="N351" s="28"/>
      <c r="O351" s="28"/>
      <c r="P351" s="28"/>
    </row>
    <row r="352" spans="1:16" ht="18">
      <c r="A352" s="22">
        <v>347</v>
      </c>
      <c r="B352" s="23" t="s">
        <v>107</v>
      </c>
      <c r="C352" s="23" t="s">
        <v>863</v>
      </c>
      <c r="D352" s="24">
        <v>826379.15179999999</v>
      </c>
      <c r="E352" s="24">
        <v>3156219.7979000001</v>
      </c>
      <c r="F352" s="25">
        <f t="shared" si="5"/>
        <v>3982598.9497000002</v>
      </c>
      <c r="H352" s="26"/>
      <c r="I352" s="28"/>
      <c r="J352" s="26"/>
      <c r="K352" s="28"/>
      <c r="L352" s="26"/>
      <c r="M352" s="26"/>
      <c r="N352" s="28"/>
      <c r="O352" s="28"/>
      <c r="P352" s="28"/>
    </row>
    <row r="353" spans="1:16" ht="18">
      <c r="A353" s="22">
        <v>348</v>
      </c>
      <c r="B353" s="23" t="s">
        <v>107</v>
      </c>
      <c r="C353" s="23" t="s">
        <v>865</v>
      </c>
      <c r="D353" s="24">
        <v>1101096.0373</v>
      </c>
      <c r="E353" s="24">
        <v>4205455.9393999996</v>
      </c>
      <c r="F353" s="25">
        <f t="shared" si="5"/>
        <v>5306551.9767000005</v>
      </c>
      <c r="H353" s="26"/>
      <c r="I353" s="28"/>
      <c r="J353" s="26"/>
      <c r="K353" s="28"/>
      <c r="L353" s="26"/>
      <c r="M353" s="26"/>
      <c r="N353" s="28"/>
      <c r="O353" s="28"/>
      <c r="P353" s="28"/>
    </row>
    <row r="354" spans="1:16" ht="18">
      <c r="A354" s="22">
        <v>349</v>
      </c>
      <c r="B354" s="23" t="s">
        <v>107</v>
      </c>
      <c r="C354" s="23" t="s">
        <v>867</v>
      </c>
      <c r="D354" s="24">
        <v>1214623.4676000001</v>
      </c>
      <c r="E354" s="24">
        <v>4639055.3623000002</v>
      </c>
      <c r="F354" s="25">
        <f t="shared" si="5"/>
        <v>5853678.8299000002</v>
      </c>
      <c r="H354" s="26"/>
      <c r="I354" s="28"/>
      <c r="J354" s="26"/>
      <c r="K354" s="28"/>
      <c r="L354" s="26"/>
      <c r="M354" s="26"/>
      <c r="N354" s="28"/>
      <c r="O354" s="28"/>
      <c r="P354" s="28"/>
    </row>
    <row r="355" spans="1:16" ht="18">
      <c r="A355" s="22">
        <v>350</v>
      </c>
      <c r="B355" s="23" t="s">
        <v>107</v>
      </c>
      <c r="C355" s="23" t="s">
        <v>869</v>
      </c>
      <c r="D355" s="24">
        <v>1147455.8743</v>
      </c>
      <c r="E355" s="24">
        <v>4382519.7426000005</v>
      </c>
      <c r="F355" s="25">
        <f t="shared" si="5"/>
        <v>5529975.6168999998</v>
      </c>
      <c r="H355" s="26"/>
      <c r="I355" s="28"/>
      <c r="J355" s="26"/>
      <c r="K355" s="28"/>
      <c r="L355" s="26"/>
      <c r="M355" s="26"/>
      <c r="N355" s="28"/>
      <c r="O355" s="28"/>
      <c r="P355" s="28"/>
    </row>
    <row r="356" spans="1:16" ht="18">
      <c r="A356" s="22">
        <v>351</v>
      </c>
      <c r="B356" s="23" t="s">
        <v>107</v>
      </c>
      <c r="C356" s="23" t="s">
        <v>871</v>
      </c>
      <c r="D356" s="24">
        <v>1225088.6399999999</v>
      </c>
      <c r="E356" s="24">
        <v>4679025.3737000003</v>
      </c>
      <c r="F356" s="25">
        <f t="shared" si="5"/>
        <v>5904114.0137</v>
      </c>
      <c r="H356" s="26"/>
      <c r="I356" s="28"/>
      <c r="J356" s="26"/>
      <c r="K356" s="28"/>
      <c r="L356" s="26"/>
      <c r="M356" s="26"/>
      <c r="N356" s="28"/>
      <c r="O356" s="28"/>
      <c r="P356" s="28"/>
    </row>
    <row r="357" spans="1:16" ht="18">
      <c r="A357" s="22">
        <v>352</v>
      </c>
      <c r="B357" s="23" t="s">
        <v>107</v>
      </c>
      <c r="C357" s="23" t="s">
        <v>873</v>
      </c>
      <c r="D357" s="24">
        <v>1058689.8297999999</v>
      </c>
      <c r="E357" s="24">
        <v>4043492.3766000001</v>
      </c>
      <c r="F357" s="25">
        <f t="shared" si="5"/>
        <v>5102182.2063999996</v>
      </c>
      <c r="H357" s="26"/>
      <c r="I357" s="28"/>
      <c r="J357" s="26"/>
      <c r="K357" s="28"/>
      <c r="L357" s="26"/>
      <c r="M357" s="26"/>
      <c r="N357" s="28"/>
      <c r="O357" s="28"/>
      <c r="P357" s="28"/>
    </row>
    <row r="358" spans="1:16" ht="18">
      <c r="A358" s="22">
        <v>353</v>
      </c>
      <c r="B358" s="23" t="s">
        <v>107</v>
      </c>
      <c r="C358" s="23" t="s">
        <v>875</v>
      </c>
      <c r="D358" s="24">
        <v>917214.67059999995</v>
      </c>
      <c r="E358" s="24">
        <v>3503151.1819000002</v>
      </c>
      <c r="F358" s="25">
        <f t="shared" si="5"/>
        <v>4420365.8525</v>
      </c>
      <c r="H358" s="26"/>
      <c r="I358" s="28"/>
      <c r="J358" s="26"/>
      <c r="K358" s="28"/>
      <c r="L358" s="26"/>
      <c r="M358" s="26"/>
      <c r="N358" s="28"/>
      <c r="O358" s="28"/>
      <c r="P358" s="28"/>
    </row>
    <row r="359" spans="1:16" ht="18">
      <c r="A359" s="22">
        <v>354</v>
      </c>
      <c r="B359" s="23" t="s">
        <v>107</v>
      </c>
      <c r="C359" s="23" t="s">
        <v>877</v>
      </c>
      <c r="D359" s="24">
        <v>944430.0527</v>
      </c>
      <c r="E359" s="24">
        <v>3607095.8753</v>
      </c>
      <c r="F359" s="25">
        <f t="shared" si="5"/>
        <v>4551525.9280000003</v>
      </c>
      <c r="H359" s="26"/>
      <c r="I359" s="28"/>
      <c r="J359" s="26"/>
      <c r="K359" s="28"/>
      <c r="L359" s="26"/>
      <c r="M359" s="26"/>
      <c r="N359" s="28"/>
      <c r="O359" s="28"/>
      <c r="P359" s="28"/>
    </row>
    <row r="360" spans="1:16" ht="18">
      <c r="A360" s="22">
        <v>355</v>
      </c>
      <c r="B360" s="23" t="s">
        <v>107</v>
      </c>
      <c r="C360" s="23" t="s">
        <v>879</v>
      </c>
      <c r="D360" s="24">
        <v>1093270.2398999999</v>
      </c>
      <c r="E360" s="24">
        <v>4175566.5883999998</v>
      </c>
      <c r="F360" s="25">
        <f t="shared" si="5"/>
        <v>5268836.8283000002</v>
      </c>
      <c r="H360" s="26"/>
      <c r="I360" s="28"/>
      <c r="J360" s="26"/>
      <c r="K360" s="28"/>
      <c r="L360" s="26"/>
      <c r="M360" s="26"/>
      <c r="N360" s="28"/>
      <c r="O360" s="28"/>
      <c r="P360" s="28"/>
    </row>
    <row r="361" spans="1:16" ht="18">
      <c r="A361" s="22">
        <v>356</v>
      </c>
      <c r="B361" s="23" t="s">
        <v>107</v>
      </c>
      <c r="C361" s="23" t="s">
        <v>881</v>
      </c>
      <c r="D361" s="24">
        <v>847977.08129999996</v>
      </c>
      <c r="E361" s="24">
        <v>3238709.5517000002</v>
      </c>
      <c r="F361" s="25">
        <f t="shared" si="5"/>
        <v>4086686.6329999999</v>
      </c>
      <c r="H361" s="26"/>
      <c r="I361" s="28"/>
      <c r="J361" s="26"/>
      <c r="K361" s="28"/>
      <c r="L361" s="26"/>
      <c r="M361" s="26"/>
      <c r="N361" s="28"/>
      <c r="O361" s="28"/>
      <c r="P361" s="28"/>
    </row>
    <row r="362" spans="1:16" ht="18">
      <c r="A362" s="22">
        <v>357</v>
      </c>
      <c r="B362" s="23" t="s">
        <v>107</v>
      </c>
      <c r="C362" s="23" t="s">
        <v>883</v>
      </c>
      <c r="D362" s="24">
        <v>1179894.8485000001</v>
      </c>
      <c r="E362" s="24">
        <v>4506415.0904999999</v>
      </c>
      <c r="F362" s="25">
        <f t="shared" si="5"/>
        <v>5686309.9390000002</v>
      </c>
      <c r="H362" s="26"/>
      <c r="I362" s="28"/>
      <c r="J362" s="26"/>
      <c r="K362" s="28"/>
      <c r="L362" s="26"/>
      <c r="M362" s="26"/>
      <c r="N362" s="28"/>
      <c r="O362" s="28"/>
      <c r="P362" s="28"/>
    </row>
    <row r="363" spans="1:16" ht="18">
      <c r="A363" s="22">
        <v>358</v>
      </c>
      <c r="B363" s="23" t="s">
        <v>107</v>
      </c>
      <c r="C363" s="23" t="s">
        <v>885</v>
      </c>
      <c r="D363" s="24">
        <v>793613.93370000005</v>
      </c>
      <c r="E363" s="24">
        <v>3031078.4147000001</v>
      </c>
      <c r="F363" s="25">
        <f t="shared" si="5"/>
        <v>3824692.3484</v>
      </c>
      <c r="H363" s="26"/>
      <c r="I363" s="28"/>
      <c r="J363" s="26"/>
      <c r="K363" s="28"/>
      <c r="L363" s="26"/>
      <c r="M363" s="26"/>
      <c r="N363" s="28"/>
      <c r="O363" s="28"/>
      <c r="P363" s="28"/>
    </row>
    <row r="364" spans="1:16" ht="18">
      <c r="A364" s="22">
        <v>359</v>
      </c>
      <c r="B364" s="23" t="s">
        <v>107</v>
      </c>
      <c r="C364" s="23" t="s">
        <v>887</v>
      </c>
      <c r="D364" s="24">
        <v>1047172.5733</v>
      </c>
      <c r="E364" s="24">
        <v>3999504.1022000001</v>
      </c>
      <c r="F364" s="25">
        <f t="shared" si="5"/>
        <v>5046676.6754999999</v>
      </c>
      <c r="H364" s="26"/>
      <c r="I364" s="28"/>
      <c r="J364" s="26"/>
      <c r="K364" s="28"/>
      <c r="L364" s="26"/>
      <c r="M364" s="26"/>
      <c r="N364" s="28"/>
      <c r="O364" s="28"/>
      <c r="P364" s="28"/>
    </row>
    <row r="365" spans="1:16" ht="18">
      <c r="A365" s="22">
        <v>360</v>
      </c>
      <c r="B365" s="23" t="s">
        <v>107</v>
      </c>
      <c r="C365" s="23" t="s">
        <v>889</v>
      </c>
      <c r="D365" s="24">
        <v>877977.82790000003</v>
      </c>
      <c r="E365" s="24">
        <v>3353292.4885</v>
      </c>
      <c r="F365" s="25">
        <f t="shared" si="5"/>
        <v>4231270.3163999999</v>
      </c>
      <c r="H365" s="26"/>
      <c r="I365" s="28"/>
      <c r="J365" s="26"/>
      <c r="K365" s="28"/>
      <c r="L365" s="26"/>
      <c r="M365" s="26"/>
      <c r="N365" s="28"/>
      <c r="O365" s="28"/>
      <c r="P365" s="28"/>
    </row>
    <row r="366" spans="1:16" ht="18">
      <c r="A366" s="22">
        <v>361</v>
      </c>
      <c r="B366" s="23" t="s">
        <v>107</v>
      </c>
      <c r="C366" s="23" t="s">
        <v>891</v>
      </c>
      <c r="D366" s="24">
        <v>1119101.4468</v>
      </c>
      <c r="E366" s="24">
        <v>4274224.6514999997</v>
      </c>
      <c r="F366" s="25">
        <f t="shared" si="5"/>
        <v>5393326.0982999997</v>
      </c>
      <c r="H366" s="26"/>
      <c r="I366" s="28"/>
      <c r="J366" s="26"/>
      <c r="K366" s="28"/>
      <c r="L366" s="26"/>
      <c r="M366" s="26"/>
      <c r="N366" s="28"/>
      <c r="O366" s="28"/>
      <c r="P366" s="28"/>
    </row>
    <row r="367" spans="1:16" ht="18">
      <c r="A367" s="22">
        <v>362</v>
      </c>
      <c r="B367" s="23" t="s">
        <v>107</v>
      </c>
      <c r="C367" s="23" t="s">
        <v>893</v>
      </c>
      <c r="D367" s="24">
        <v>1252048.9018000001</v>
      </c>
      <c r="E367" s="24">
        <v>4781995.6771999998</v>
      </c>
      <c r="F367" s="25">
        <f t="shared" si="5"/>
        <v>6034044.5789999999</v>
      </c>
      <c r="H367" s="26"/>
      <c r="I367" s="28"/>
      <c r="J367" s="26"/>
      <c r="K367" s="28"/>
      <c r="L367" s="26"/>
      <c r="M367" s="26"/>
      <c r="N367" s="28"/>
      <c r="O367" s="28"/>
      <c r="P367" s="28"/>
    </row>
    <row r="368" spans="1:16" ht="18">
      <c r="A368" s="22">
        <v>363</v>
      </c>
      <c r="B368" s="23" t="s">
        <v>107</v>
      </c>
      <c r="C368" s="23" t="s">
        <v>895</v>
      </c>
      <c r="D368" s="24">
        <v>1278450.1026000001</v>
      </c>
      <c r="E368" s="24">
        <v>4882830.7389000002</v>
      </c>
      <c r="F368" s="25">
        <f t="shared" si="5"/>
        <v>6161280.8415000001</v>
      </c>
      <c r="H368" s="26"/>
      <c r="I368" s="28"/>
      <c r="J368" s="26"/>
      <c r="K368" s="28"/>
      <c r="L368" s="26"/>
      <c r="M368" s="26"/>
      <c r="N368" s="28"/>
      <c r="O368" s="28"/>
      <c r="P368" s="28"/>
    </row>
    <row r="369" spans="1:16" ht="18">
      <c r="A369" s="22">
        <v>364</v>
      </c>
      <c r="B369" s="23" t="s">
        <v>108</v>
      </c>
      <c r="C369" s="23" t="s">
        <v>899</v>
      </c>
      <c r="D369" s="24">
        <v>820407.15410000004</v>
      </c>
      <c r="E369" s="24">
        <v>3133410.7308</v>
      </c>
      <c r="F369" s="25">
        <f t="shared" si="5"/>
        <v>3953817.8848999999</v>
      </c>
      <c r="H369" s="26"/>
      <c r="I369" s="28"/>
      <c r="J369" s="26"/>
      <c r="K369" s="28"/>
      <c r="L369" s="26"/>
      <c r="M369" s="26"/>
      <c r="N369" s="28"/>
      <c r="O369" s="28"/>
      <c r="P369" s="28"/>
    </row>
    <row r="370" spans="1:16" ht="18">
      <c r="A370" s="22">
        <v>365</v>
      </c>
      <c r="B370" s="23" t="s">
        <v>108</v>
      </c>
      <c r="C370" s="23" t="s">
        <v>901</v>
      </c>
      <c r="D370" s="24">
        <v>840312.53280000004</v>
      </c>
      <c r="E370" s="24">
        <v>3209436.0639999998</v>
      </c>
      <c r="F370" s="25">
        <f t="shared" si="5"/>
        <v>4049748.5967999999</v>
      </c>
      <c r="H370" s="26"/>
      <c r="I370" s="28"/>
      <c r="J370" s="26"/>
      <c r="K370" s="28"/>
      <c r="L370" s="26"/>
      <c r="M370" s="26"/>
      <c r="N370" s="28"/>
      <c r="O370" s="28"/>
      <c r="P370" s="28"/>
    </row>
    <row r="371" spans="1:16" ht="18">
      <c r="A371" s="22">
        <v>366</v>
      </c>
      <c r="B371" s="23" t="s">
        <v>108</v>
      </c>
      <c r="C371" s="23" t="s">
        <v>903</v>
      </c>
      <c r="D371" s="24">
        <v>766199.47530000005</v>
      </c>
      <c r="E371" s="24">
        <v>2926373.3816999998</v>
      </c>
      <c r="F371" s="25">
        <f t="shared" si="5"/>
        <v>3692572.8569999998</v>
      </c>
      <c r="H371" s="26"/>
      <c r="I371" s="28"/>
      <c r="J371" s="26"/>
      <c r="K371" s="28"/>
      <c r="L371" s="26"/>
      <c r="M371" s="26"/>
      <c r="N371" s="28"/>
      <c r="O371" s="28"/>
      <c r="P371" s="28"/>
    </row>
    <row r="372" spans="1:16" ht="18">
      <c r="A372" s="22">
        <v>367</v>
      </c>
      <c r="B372" s="23" t="s">
        <v>108</v>
      </c>
      <c r="C372" s="23" t="s">
        <v>905</v>
      </c>
      <c r="D372" s="24">
        <v>831220.50419999997</v>
      </c>
      <c r="E372" s="24">
        <v>3174710.5501999999</v>
      </c>
      <c r="F372" s="25">
        <f t="shared" si="5"/>
        <v>4005931.0543999998</v>
      </c>
      <c r="H372" s="26"/>
      <c r="I372" s="28"/>
      <c r="J372" s="26"/>
      <c r="K372" s="28"/>
      <c r="L372" s="26"/>
      <c r="M372" s="26"/>
      <c r="N372" s="28"/>
      <c r="O372" s="28"/>
      <c r="P372" s="28"/>
    </row>
    <row r="373" spans="1:16" ht="18">
      <c r="A373" s="22">
        <v>368</v>
      </c>
      <c r="B373" s="23" t="s">
        <v>108</v>
      </c>
      <c r="C373" s="23" t="s">
        <v>907</v>
      </c>
      <c r="D373" s="24">
        <v>1007466.6141</v>
      </c>
      <c r="E373" s="24">
        <v>3847853.6956000002</v>
      </c>
      <c r="F373" s="25">
        <f t="shared" si="5"/>
        <v>4855320.3097000001</v>
      </c>
      <c r="H373" s="26"/>
      <c r="I373" s="28"/>
      <c r="J373" s="26"/>
      <c r="K373" s="28"/>
      <c r="L373" s="26"/>
      <c r="M373" s="26"/>
      <c r="N373" s="28"/>
      <c r="O373" s="28"/>
      <c r="P373" s="28"/>
    </row>
    <row r="374" spans="1:16" ht="18">
      <c r="A374" s="22">
        <v>369</v>
      </c>
      <c r="B374" s="23" t="s">
        <v>108</v>
      </c>
      <c r="C374" s="23" t="s">
        <v>909</v>
      </c>
      <c r="D374" s="24">
        <v>802653.60739999998</v>
      </c>
      <c r="E374" s="24">
        <v>3065603.9676000001</v>
      </c>
      <c r="F374" s="25">
        <f t="shared" si="5"/>
        <v>3868257.5750000002</v>
      </c>
      <c r="H374" s="26"/>
      <c r="I374" s="28"/>
      <c r="J374" s="26"/>
      <c r="K374" s="28"/>
      <c r="L374" s="26"/>
      <c r="M374" s="26"/>
      <c r="N374" s="28"/>
      <c r="O374" s="28"/>
      <c r="P374" s="28"/>
    </row>
    <row r="375" spans="1:16" ht="18">
      <c r="A375" s="22">
        <v>370</v>
      </c>
      <c r="B375" s="23" t="s">
        <v>108</v>
      </c>
      <c r="C375" s="23" t="s">
        <v>911</v>
      </c>
      <c r="D375" s="24">
        <v>1295570.2265999999</v>
      </c>
      <c r="E375" s="24">
        <v>4948218.2478999998</v>
      </c>
      <c r="F375" s="25">
        <f t="shared" si="5"/>
        <v>6243788.4744999995</v>
      </c>
      <c r="H375" s="26"/>
      <c r="I375" s="28"/>
      <c r="J375" s="26"/>
      <c r="K375" s="28"/>
      <c r="L375" s="26"/>
      <c r="M375" s="26"/>
      <c r="N375" s="28"/>
      <c r="O375" s="28"/>
      <c r="P375" s="28"/>
    </row>
    <row r="376" spans="1:16" ht="18">
      <c r="A376" s="22">
        <v>371</v>
      </c>
      <c r="B376" s="23" t="s">
        <v>108</v>
      </c>
      <c r="C376" s="23" t="s">
        <v>913</v>
      </c>
      <c r="D376" s="24">
        <v>882692.44810000004</v>
      </c>
      <c r="E376" s="24">
        <v>3371299.2080999999</v>
      </c>
      <c r="F376" s="25">
        <f t="shared" si="5"/>
        <v>4253991.6562000001</v>
      </c>
      <c r="H376" s="26"/>
      <c r="I376" s="28"/>
      <c r="J376" s="26"/>
      <c r="K376" s="28"/>
      <c r="L376" s="26"/>
      <c r="M376" s="26"/>
      <c r="N376" s="28"/>
      <c r="O376" s="28"/>
      <c r="P376" s="28"/>
    </row>
    <row r="377" spans="1:16" ht="18">
      <c r="A377" s="22">
        <v>372</v>
      </c>
      <c r="B377" s="23" t="s">
        <v>108</v>
      </c>
      <c r="C377" s="23" t="s">
        <v>915</v>
      </c>
      <c r="D377" s="24">
        <v>948860.11800000002</v>
      </c>
      <c r="E377" s="24">
        <v>3624015.7840999998</v>
      </c>
      <c r="F377" s="25">
        <f t="shared" si="5"/>
        <v>4572875.9020999996</v>
      </c>
      <c r="H377" s="26"/>
      <c r="I377" s="28"/>
      <c r="J377" s="26"/>
      <c r="K377" s="28"/>
      <c r="L377" s="26"/>
      <c r="M377" s="26"/>
      <c r="N377" s="28"/>
      <c r="O377" s="28"/>
      <c r="P377" s="28"/>
    </row>
    <row r="378" spans="1:16" ht="18">
      <c r="A378" s="22">
        <v>373</v>
      </c>
      <c r="B378" s="23" t="s">
        <v>108</v>
      </c>
      <c r="C378" s="23" t="s">
        <v>917</v>
      </c>
      <c r="D378" s="24">
        <v>955505.66540000006</v>
      </c>
      <c r="E378" s="24">
        <v>3649397.3639000002</v>
      </c>
      <c r="F378" s="25">
        <f t="shared" si="5"/>
        <v>4604903.0292999996</v>
      </c>
      <c r="H378" s="26"/>
      <c r="I378" s="28"/>
      <c r="J378" s="26"/>
      <c r="K378" s="28"/>
      <c r="L378" s="26"/>
      <c r="M378" s="26"/>
      <c r="N378" s="28"/>
      <c r="O378" s="28"/>
      <c r="P378" s="28"/>
    </row>
    <row r="379" spans="1:16" ht="18">
      <c r="A379" s="22">
        <v>374</v>
      </c>
      <c r="B379" s="23" t="s">
        <v>108</v>
      </c>
      <c r="C379" s="23" t="s">
        <v>918</v>
      </c>
      <c r="D379" s="24">
        <v>885621.69559999998</v>
      </c>
      <c r="E379" s="24">
        <v>3382486.9890999999</v>
      </c>
      <c r="F379" s="25">
        <f t="shared" si="5"/>
        <v>4268108.6847000001</v>
      </c>
      <c r="H379" s="26"/>
      <c r="I379" s="28"/>
      <c r="J379" s="26"/>
      <c r="K379" s="28"/>
      <c r="L379" s="26"/>
      <c r="M379" s="26"/>
      <c r="N379" s="28"/>
      <c r="O379" s="28"/>
      <c r="P379" s="28"/>
    </row>
    <row r="380" spans="1:16" ht="18">
      <c r="A380" s="22">
        <v>375</v>
      </c>
      <c r="B380" s="23" t="s">
        <v>108</v>
      </c>
      <c r="C380" s="23" t="s">
        <v>920</v>
      </c>
      <c r="D380" s="24">
        <v>867629.32629999996</v>
      </c>
      <c r="E380" s="24">
        <v>3313768.0819000001</v>
      </c>
      <c r="F380" s="25">
        <f t="shared" si="5"/>
        <v>4181397.4081999999</v>
      </c>
      <c r="H380" s="26"/>
      <c r="I380" s="28"/>
      <c r="J380" s="26"/>
      <c r="K380" s="28"/>
      <c r="L380" s="26"/>
      <c r="M380" s="26"/>
      <c r="N380" s="28"/>
      <c r="O380" s="28"/>
      <c r="P380" s="28"/>
    </row>
    <row r="381" spans="1:16" ht="18">
      <c r="A381" s="22">
        <v>376</v>
      </c>
      <c r="B381" s="23" t="s">
        <v>108</v>
      </c>
      <c r="C381" s="23" t="s">
        <v>922</v>
      </c>
      <c r="D381" s="24">
        <v>906549.97759999998</v>
      </c>
      <c r="E381" s="24">
        <v>3462419.1340999999</v>
      </c>
      <c r="F381" s="25">
        <f t="shared" si="5"/>
        <v>4368969.1117000002</v>
      </c>
      <c r="H381" s="26"/>
      <c r="I381" s="28"/>
      <c r="J381" s="26"/>
      <c r="K381" s="28"/>
      <c r="L381" s="26"/>
      <c r="M381" s="26"/>
      <c r="N381" s="28"/>
      <c r="O381" s="28"/>
      <c r="P381" s="28"/>
    </row>
    <row r="382" spans="1:16" ht="18">
      <c r="A382" s="22">
        <v>377</v>
      </c>
      <c r="B382" s="23" t="s">
        <v>108</v>
      </c>
      <c r="C382" s="23" t="s">
        <v>924</v>
      </c>
      <c r="D382" s="24">
        <v>808646.64809999999</v>
      </c>
      <c r="E382" s="24">
        <v>3088493.4046999998</v>
      </c>
      <c r="F382" s="25">
        <f t="shared" si="5"/>
        <v>3897140.0528000002</v>
      </c>
      <c r="H382" s="26"/>
      <c r="I382" s="28"/>
      <c r="J382" s="26"/>
      <c r="K382" s="28"/>
      <c r="L382" s="26"/>
      <c r="M382" s="26"/>
      <c r="N382" s="28"/>
      <c r="O382" s="28"/>
      <c r="P382" s="28"/>
    </row>
    <row r="383" spans="1:16" ht="18">
      <c r="A383" s="22">
        <v>378</v>
      </c>
      <c r="B383" s="23" t="s">
        <v>108</v>
      </c>
      <c r="C383" s="23" t="s">
        <v>926</v>
      </c>
      <c r="D383" s="24">
        <v>804426.93429999996</v>
      </c>
      <c r="E383" s="24">
        <v>3072376.8991</v>
      </c>
      <c r="F383" s="25">
        <f t="shared" si="5"/>
        <v>3876803.8333999999</v>
      </c>
      <c r="H383" s="26"/>
      <c r="I383" s="28"/>
      <c r="J383" s="26"/>
      <c r="K383" s="28"/>
      <c r="L383" s="26"/>
      <c r="M383" s="26"/>
      <c r="N383" s="28"/>
      <c r="O383" s="28"/>
      <c r="P383" s="28"/>
    </row>
    <row r="384" spans="1:16" ht="18">
      <c r="A384" s="22">
        <v>379</v>
      </c>
      <c r="B384" s="23" t="s">
        <v>108</v>
      </c>
      <c r="C384" s="23" t="s">
        <v>928</v>
      </c>
      <c r="D384" s="24">
        <v>869401.19259999995</v>
      </c>
      <c r="E384" s="24">
        <v>3320535.4349000002</v>
      </c>
      <c r="F384" s="25">
        <f t="shared" si="5"/>
        <v>4189936.6274999999</v>
      </c>
      <c r="H384" s="26"/>
      <c r="I384" s="28"/>
      <c r="J384" s="26"/>
      <c r="K384" s="28"/>
      <c r="L384" s="26"/>
      <c r="M384" s="26"/>
      <c r="N384" s="28"/>
      <c r="O384" s="28"/>
      <c r="P384" s="28"/>
    </row>
    <row r="385" spans="1:16" ht="18">
      <c r="A385" s="22">
        <v>380</v>
      </c>
      <c r="B385" s="23" t="s">
        <v>108</v>
      </c>
      <c r="C385" s="23" t="s">
        <v>930</v>
      </c>
      <c r="D385" s="24">
        <v>992795.89280000003</v>
      </c>
      <c r="E385" s="24">
        <v>3791821.2788999998</v>
      </c>
      <c r="F385" s="25">
        <f t="shared" si="5"/>
        <v>4784617.1716999998</v>
      </c>
      <c r="H385" s="26"/>
      <c r="I385" s="28"/>
      <c r="J385" s="26"/>
      <c r="K385" s="28"/>
      <c r="L385" s="26"/>
      <c r="M385" s="26"/>
      <c r="N385" s="28"/>
      <c r="O385" s="28"/>
      <c r="P385" s="28"/>
    </row>
    <row r="386" spans="1:16" ht="18">
      <c r="A386" s="22">
        <v>381</v>
      </c>
      <c r="B386" s="23" t="s">
        <v>108</v>
      </c>
      <c r="C386" s="23" t="s">
        <v>932</v>
      </c>
      <c r="D386" s="24">
        <v>1193610.3765</v>
      </c>
      <c r="E386" s="24">
        <v>4558799.3031000001</v>
      </c>
      <c r="F386" s="25">
        <f t="shared" si="5"/>
        <v>5752409.6796000004</v>
      </c>
      <c r="H386" s="26"/>
      <c r="I386" s="28"/>
      <c r="J386" s="26"/>
      <c r="K386" s="28"/>
      <c r="L386" s="26"/>
      <c r="M386" s="26"/>
      <c r="N386" s="28"/>
      <c r="O386" s="28"/>
      <c r="P386" s="28"/>
    </row>
    <row r="387" spans="1:16" ht="18">
      <c r="A387" s="22">
        <v>382</v>
      </c>
      <c r="B387" s="23" t="s">
        <v>108</v>
      </c>
      <c r="C387" s="23" t="s">
        <v>935</v>
      </c>
      <c r="D387" s="24">
        <v>820636.61970000004</v>
      </c>
      <c r="E387" s="24">
        <v>3134287.1372000002</v>
      </c>
      <c r="F387" s="25">
        <f t="shared" si="5"/>
        <v>3954923.7568999999</v>
      </c>
      <c r="H387" s="26"/>
      <c r="I387" s="28"/>
      <c r="J387" s="26"/>
      <c r="K387" s="28"/>
      <c r="L387" s="26"/>
      <c r="M387" s="26"/>
      <c r="N387" s="28"/>
      <c r="O387" s="28"/>
      <c r="P387" s="28"/>
    </row>
    <row r="388" spans="1:16" ht="18">
      <c r="A388" s="22">
        <v>383</v>
      </c>
      <c r="B388" s="23" t="s">
        <v>108</v>
      </c>
      <c r="C388" s="23" t="s">
        <v>937</v>
      </c>
      <c r="D388" s="24">
        <v>790738.03879999998</v>
      </c>
      <c r="E388" s="24">
        <v>3020094.4054</v>
      </c>
      <c r="F388" s="25">
        <f t="shared" si="5"/>
        <v>3810832.4441999998</v>
      </c>
      <c r="H388" s="26"/>
      <c r="I388" s="28"/>
      <c r="J388" s="26"/>
      <c r="K388" s="28"/>
      <c r="L388" s="26"/>
      <c r="M388" s="26"/>
      <c r="N388" s="28"/>
      <c r="O388" s="28"/>
      <c r="P388" s="28"/>
    </row>
    <row r="389" spans="1:16" ht="36">
      <c r="A389" s="22">
        <v>384</v>
      </c>
      <c r="B389" s="23" t="s">
        <v>108</v>
      </c>
      <c r="C389" s="23" t="s">
        <v>939</v>
      </c>
      <c r="D389" s="24">
        <v>1152113.4931999999</v>
      </c>
      <c r="E389" s="24">
        <v>4400308.7550999997</v>
      </c>
      <c r="F389" s="25">
        <f t="shared" si="5"/>
        <v>5552422.2483000001</v>
      </c>
      <c r="H389" s="26"/>
      <c r="I389" s="28"/>
      <c r="J389" s="26"/>
      <c r="K389" s="28"/>
      <c r="L389" s="26"/>
      <c r="M389" s="26"/>
      <c r="N389" s="28"/>
      <c r="O389" s="28"/>
      <c r="P389" s="28"/>
    </row>
    <row r="390" spans="1:16" ht="18">
      <c r="A390" s="22">
        <v>385</v>
      </c>
      <c r="B390" s="23" t="s">
        <v>108</v>
      </c>
      <c r="C390" s="23" t="s">
        <v>941</v>
      </c>
      <c r="D390" s="24">
        <v>766776.29169999994</v>
      </c>
      <c r="E390" s="24">
        <v>2928576.4374000002</v>
      </c>
      <c r="F390" s="25">
        <f t="shared" si="5"/>
        <v>3695352.7291000001</v>
      </c>
      <c r="H390" s="26"/>
      <c r="I390" s="28"/>
      <c r="J390" s="26"/>
      <c r="K390" s="28"/>
      <c r="L390" s="26"/>
      <c r="M390" s="26"/>
      <c r="N390" s="28"/>
      <c r="O390" s="28"/>
      <c r="P390" s="28"/>
    </row>
    <row r="391" spans="1:16" ht="18">
      <c r="A391" s="22">
        <v>386</v>
      </c>
      <c r="B391" s="23" t="s">
        <v>108</v>
      </c>
      <c r="C391" s="23" t="s">
        <v>943</v>
      </c>
      <c r="D391" s="24">
        <v>773834.34970000002</v>
      </c>
      <c r="E391" s="24">
        <v>2955533.5339000002</v>
      </c>
      <c r="F391" s="25">
        <f t="shared" ref="F391:F454" si="6">D391+E391</f>
        <v>3729367.8835999998</v>
      </c>
      <c r="H391" s="26"/>
      <c r="I391" s="28"/>
      <c r="J391" s="26"/>
      <c r="K391" s="28"/>
      <c r="L391" s="26"/>
      <c r="M391" s="26"/>
      <c r="N391" s="28"/>
      <c r="O391" s="28"/>
      <c r="P391" s="28"/>
    </row>
    <row r="392" spans="1:16" ht="18">
      <c r="A392" s="22">
        <v>387</v>
      </c>
      <c r="B392" s="23" t="s">
        <v>108</v>
      </c>
      <c r="C392" s="23" t="s">
        <v>945</v>
      </c>
      <c r="D392" s="24">
        <v>998339.42</v>
      </c>
      <c r="E392" s="24">
        <v>3812993.8727000002</v>
      </c>
      <c r="F392" s="25">
        <f t="shared" si="6"/>
        <v>4811333.2927000001</v>
      </c>
      <c r="H392" s="26"/>
      <c r="I392" s="28"/>
      <c r="J392" s="26"/>
      <c r="K392" s="28"/>
      <c r="L392" s="26"/>
      <c r="M392" s="26"/>
      <c r="N392" s="28"/>
      <c r="O392" s="28"/>
      <c r="P392" s="28"/>
    </row>
    <row r="393" spans="1:16" ht="18">
      <c r="A393" s="22">
        <v>388</v>
      </c>
      <c r="B393" s="23" t="s">
        <v>108</v>
      </c>
      <c r="C393" s="23" t="s">
        <v>947</v>
      </c>
      <c r="D393" s="24">
        <v>1020081.5188</v>
      </c>
      <c r="E393" s="24">
        <v>3896034.2576000001</v>
      </c>
      <c r="F393" s="25">
        <f t="shared" si="6"/>
        <v>4916115.7763999999</v>
      </c>
      <c r="H393" s="26"/>
      <c r="I393" s="28"/>
      <c r="J393" s="26"/>
      <c r="K393" s="28"/>
      <c r="L393" s="26"/>
      <c r="M393" s="26"/>
      <c r="N393" s="28"/>
      <c r="O393" s="28"/>
      <c r="P393" s="28"/>
    </row>
    <row r="394" spans="1:16" ht="18">
      <c r="A394" s="22">
        <v>389</v>
      </c>
      <c r="B394" s="23" t="s">
        <v>108</v>
      </c>
      <c r="C394" s="23" t="s">
        <v>135</v>
      </c>
      <c r="D394" s="24">
        <v>782218.73230000003</v>
      </c>
      <c r="E394" s="24">
        <v>2987556.3097999999</v>
      </c>
      <c r="F394" s="25">
        <f t="shared" si="6"/>
        <v>3769775.0421000002</v>
      </c>
      <c r="H394" s="26"/>
      <c r="I394" s="28"/>
      <c r="J394" s="26"/>
      <c r="K394" s="28"/>
      <c r="L394" s="26"/>
      <c r="M394" s="26"/>
      <c r="N394" s="28"/>
      <c r="O394" s="28"/>
      <c r="P394" s="28"/>
    </row>
    <row r="395" spans="1:16" ht="18">
      <c r="A395" s="22">
        <v>390</v>
      </c>
      <c r="B395" s="23" t="s">
        <v>108</v>
      </c>
      <c r="C395" s="23" t="s">
        <v>137</v>
      </c>
      <c r="D395" s="24">
        <v>766053.16350000002</v>
      </c>
      <c r="E395" s="24">
        <v>2925814.5679000001</v>
      </c>
      <c r="F395" s="25">
        <f t="shared" si="6"/>
        <v>3691867.7313999999</v>
      </c>
      <c r="H395" s="26"/>
      <c r="I395" s="28"/>
      <c r="J395" s="26"/>
      <c r="K395" s="28"/>
      <c r="L395" s="26"/>
      <c r="M395" s="26"/>
      <c r="N395" s="28"/>
      <c r="O395" s="28"/>
      <c r="P395" s="28"/>
    </row>
    <row r="396" spans="1:16" ht="18">
      <c r="A396" s="22">
        <v>391</v>
      </c>
      <c r="B396" s="23" t="s">
        <v>108</v>
      </c>
      <c r="C396" s="23" t="s">
        <v>139</v>
      </c>
      <c r="D396" s="24">
        <v>766746.61210000003</v>
      </c>
      <c r="E396" s="24">
        <v>2928463.0809999998</v>
      </c>
      <c r="F396" s="25">
        <f t="shared" si="6"/>
        <v>3695209.6930999998</v>
      </c>
      <c r="H396" s="26"/>
      <c r="I396" s="28"/>
      <c r="J396" s="26"/>
      <c r="K396" s="28"/>
      <c r="L396" s="26"/>
      <c r="M396" s="26"/>
      <c r="N396" s="28"/>
      <c r="O396" s="28"/>
      <c r="P396" s="28"/>
    </row>
    <row r="397" spans="1:16" ht="18">
      <c r="A397" s="22">
        <v>392</v>
      </c>
      <c r="B397" s="23" t="s">
        <v>108</v>
      </c>
      <c r="C397" s="23" t="s">
        <v>141</v>
      </c>
      <c r="D397" s="24">
        <v>908721.97790000006</v>
      </c>
      <c r="E397" s="24">
        <v>3470714.7333</v>
      </c>
      <c r="F397" s="25">
        <f t="shared" si="6"/>
        <v>4379436.7111999998</v>
      </c>
      <c r="H397" s="26"/>
      <c r="I397" s="28"/>
      <c r="J397" s="26"/>
      <c r="K397" s="28"/>
      <c r="L397" s="26"/>
      <c r="M397" s="26"/>
      <c r="N397" s="28"/>
      <c r="O397" s="28"/>
      <c r="P397" s="28"/>
    </row>
    <row r="398" spans="1:16" ht="18">
      <c r="A398" s="22">
        <v>393</v>
      </c>
      <c r="B398" s="23" t="s">
        <v>108</v>
      </c>
      <c r="C398" s="23" t="s">
        <v>143</v>
      </c>
      <c r="D398" s="24">
        <v>915830.88970000006</v>
      </c>
      <c r="E398" s="24">
        <v>3497866.0573</v>
      </c>
      <c r="F398" s="25">
        <f t="shared" si="6"/>
        <v>4413696.9469999997</v>
      </c>
      <c r="H398" s="26"/>
      <c r="I398" s="28"/>
      <c r="J398" s="26"/>
      <c r="K398" s="28"/>
      <c r="L398" s="26"/>
      <c r="M398" s="26"/>
      <c r="N398" s="28"/>
      <c r="O398" s="28"/>
      <c r="P398" s="28"/>
    </row>
    <row r="399" spans="1:16" ht="18">
      <c r="A399" s="22">
        <v>394</v>
      </c>
      <c r="B399" s="23" t="s">
        <v>108</v>
      </c>
      <c r="C399" s="23" t="s">
        <v>114</v>
      </c>
      <c r="D399" s="24">
        <v>1583447.3374999999</v>
      </c>
      <c r="E399" s="24">
        <v>6047717.7149</v>
      </c>
      <c r="F399" s="25">
        <f t="shared" si="6"/>
        <v>7631165.0524000004</v>
      </c>
      <c r="H399" s="26"/>
      <c r="I399" s="28"/>
      <c r="J399" s="26"/>
      <c r="K399" s="28"/>
      <c r="L399" s="26"/>
      <c r="M399" s="26"/>
      <c r="N399" s="28"/>
      <c r="O399" s="28"/>
      <c r="P399" s="28"/>
    </row>
    <row r="400" spans="1:16" ht="18">
      <c r="A400" s="22">
        <v>395</v>
      </c>
      <c r="B400" s="23" t="s">
        <v>108</v>
      </c>
      <c r="C400" s="23" t="s">
        <v>146</v>
      </c>
      <c r="D400" s="24">
        <v>793113.80850000004</v>
      </c>
      <c r="E400" s="24">
        <v>3029168.2686000001</v>
      </c>
      <c r="F400" s="25">
        <f t="shared" si="6"/>
        <v>3822282.0770999999</v>
      </c>
      <c r="H400" s="26"/>
      <c r="I400" s="28"/>
      <c r="J400" s="26"/>
      <c r="K400" s="28"/>
      <c r="L400" s="26"/>
      <c r="M400" s="26"/>
      <c r="N400" s="28"/>
      <c r="O400" s="28"/>
      <c r="P400" s="28"/>
    </row>
    <row r="401" spans="1:16" ht="18">
      <c r="A401" s="22">
        <v>396</v>
      </c>
      <c r="B401" s="23" t="s">
        <v>108</v>
      </c>
      <c r="C401" s="23" t="s">
        <v>148</v>
      </c>
      <c r="D401" s="24">
        <v>784921.77430000005</v>
      </c>
      <c r="E401" s="24">
        <v>2997880.1356000002</v>
      </c>
      <c r="F401" s="25">
        <f t="shared" si="6"/>
        <v>3782801.9098999999</v>
      </c>
      <c r="H401" s="26"/>
      <c r="I401" s="28"/>
      <c r="J401" s="26"/>
      <c r="K401" s="28"/>
      <c r="L401" s="26"/>
      <c r="M401" s="26"/>
      <c r="N401" s="28"/>
      <c r="O401" s="28"/>
      <c r="P401" s="28"/>
    </row>
    <row r="402" spans="1:16" ht="18">
      <c r="A402" s="22">
        <v>397</v>
      </c>
      <c r="B402" s="23" t="s">
        <v>108</v>
      </c>
      <c r="C402" s="23" t="s">
        <v>150</v>
      </c>
      <c r="D402" s="24">
        <v>939571.24349999998</v>
      </c>
      <c r="E402" s="24">
        <v>3588538.4495000001</v>
      </c>
      <c r="F402" s="25">
        <f t="shared" si="6"/>
        <v>4528109.693</v>
      </c>
      <c r="H402" s="26"/>
      <c r="I402" s="28"/>
      <c r="J402" s="26"/>
      <c r="K402" s="28"/>
      <c r="L402" s="26"/>
      <c r="M402" s="26"/>
      <c r="N402" s="28"/>
      <c r="O402" s="28"/>
      <c r="P402" s="28"/>
    </row>
    <row r="403" spans="1:16" ht="18">
      <c r="A403" s="22">
        <v>398</v>
      </c>
      <c r="B403" s="23" t="s">
        <v>108</v>
      </c>
      <c r="C403" s="23" t="s">
        <v>152</v>
      </c>
      <c r="D403" s="24">
        <v>775236.83730000001</v>
      </c>
      <c r="E403" s="24">
        <v>2960890.1052999999</v>
      </c>
      <c r="F403" s="25">
        <f t="shared" si="6"/>
        <v>3736126.9426000002</v>
      </c>
      <c r="H403" s="26"/>
      <c r="I403" s="28"/>
      <c r="J403" s="26"/>
      <c r="K403" s="28"/>
      <c r="L403" s="26"/>
      <c r="M403" s="26"/>
      <c r="N403" s="28"/>
      <c r="O403" s="28"/>
      <c r="P403" s="28"/>
    </row>
    <row r="404" spans="1:16" ht="18">
      <c r="A404" s="22">
        <v>399</v>
      </c>
      <c r="B404" s="23" t="s">
        <v>108</v>
      </c>
      <c r="C404" s="23" t="s">
        <v>154</v>
      </c>
      <c r="D404" s="24">
        <v>981203.93440000003</v>
      </c>
      <c r="E404" s="24">
        <v>3747547.6927</v>
      </c>
      <c r="F404" s="25">
        <f t="shared" si="6"/>
        <v>4728751.6271000002</v>
      </c>
      <c r="H404" s="26"/>
      <c r="I404" s="28"/>
      <c r="J404" s="26"/>
      <c r="K404" s="28"/>
      <c r="L404" s="26"/>
      <c r="M404" s="26"/>
      <c r="N404" s="28"/>
      <c r="O404" s="28"/>
      <c r="P404" s="28"/>
    </row>
    <row r="405" spans="1:16" ht="18">
      <c r="A405" s="22">
        <v>400</v>
      </c>
      <c r="B405" s="23" t="s">
        <v>108</v>
      </c>
      <c r="C405" s="23" t="s">
        <v>156</v>
      </c>
      <c r="D405" s="24">
        <v>861654.35329999996</v>
      </c>
      <c r="E405" s="24">
        <v>3290947.6515000002</v>
      </c>
      <c r="F405" s="25">
        <f t="shared" si="6"/>
        <v>4152602.0048000002</v>
      </c>
      <c r="H405" s="26"/>
      <c r="I405" s="28"/>
      <c r="J405" s="26"/>
      <c r="K405" s="28"/>
      <c r="L405" s="26"/>
      <c r="M405" s="26"/>
      <c r="N405" s="28"/>
      <c r="O405" s="28"/>
      <c r="P405" s="28"/>
    </row>
    <row r="406" spans="1:16" ht="18">
      <c r="A406" s="22">
        <v>401</v>
      </c>
      <c r="B406" s="23" t="s">
        <v>108</v>
      </c>
      <c r="C406" s="23" t="s">
        <v>158</v>
      </c>
      <c r="D406" s="24">
        <v>895994.40919999999</v>
      </c>
      <c r="E406" s="24">
        <v>3422103.8695</v>
      </c>
      <c r="F406" s="25">
        <f t="shared" si="6"/>
        <v>4318098.2786999997</v>
      </c>
      <c r="H406" s="26"/>
      <c r="I406" s="28"/>
      <c r="J406" s="26"/>
      <c r="K406" s="28"/>
      <c r="L406" s="26"/>
      <c r="M406" s="26"/>
      <c r="N406" s="28"/>
      <c r="O406" s="28"/>
      <c r="P406" s="28"/>
    </row>
    <row r="407" spans="1:16" ht="18">
      <c r="A407" s="22">
        <v>402</v>
      </c>
      <c r="B407" s="23" t="s">
        <v>108</v>
      </c>
      <c r="C407" s="23" t="s">
        <v>160</v>
      </c>
      <c r="D407" s="24">
        <v>705374.75399999996</v>
      </c>
      <c r="E407" s="24">
        <v>2694063.3224999998</v>
      </c>
      <c r="F407" s="25">
        <f t="shared" si="6"/>
        <v>3399438.0765</v>
      </c>
      <c r="H407" s="26"/>
      <c r="I407" s="28"/>
      <c r="J407" s="26"/>
      <c r="K407" s="28"/>
      <c r="L407" s="26"/>
      <c r="M407" s="26"/>
      <c r="N407" s="28"/>
      <c r="O407" s="28"/>
      <c r="P407" s="28"/>
    </row>
    <row r="408" spans="1:16" ht="18">
      <c r="A408" s="22">
        <v>403</v>
      </c>
      <c r="B408" s="23" t="s">
        <v>108</v>
      </c>
      <c r="C408" s="23" t="s">
        <v>162</v>
      </c>
      <c r="D408" s="24">
        <v>777700.71620000002</v>
      </c>
      <c r="E408" s="24">
        <v>2970300.4871999999</v>
      </c>
      <c r="F408" s="25">
        <f t="shared" si="6"/>
        <v>3748001.2034</v>
      </c>
      <c r="H408" s="26"/>
      <c r="I408" s="28"/>
      <c r="J408" s="26"/>
      <c r="K408" s="28"/>
      <c r="L408" s="26"/>
      <c r="M408" s="26"/>
      <c r="N408" s="28"/>
      <c r="O408" s="28"/>
      <c r="P408" s="28"/>
    </row>
    <row r="409" spans="1:16" ht="18">
      <c r="A409" s="22">
        <v>404</v>
      </c>
      <c r="B409" s="23" t="s">
        <v>108</v>
      </c>
      <c r="C409" s="23" t="s">
        <v>164</v>
      </c>
      <c r="D409" s="24">
        <v>958932.60239999997</v>
      </c>
      <c r="E409" s="24">
        <v>3662485.9884000001</v>
      </c>
      <c r="F409" s="25">
        <f t="shared" si="6"/>
        <v>4621418.5908000004</v>
      </c>
      <c r="H409" s="26"/>
      <c r="I409" s="28"/>
      <c r="J409" s="26"/>
      <c r="K409" s="28"/>
      <c r="L409" s="26"/>
      <c r="M409" s="26"/>
      <c r="N409" s="28"/>
      <c r="O409" s="28"/>
      <c r="P409" s="28"/>
    </row>
    <row r="410" spans="1:16" ht="18">
      <c r="A410" s="22">
        <v>405</v>
      </c>
      <c r="B410" s="23" t="s">
        <v>108</v>
      </c>
      <c r="C410" s="23" t="s">
        <v>166</v>
      </c>
      <c r="D410" s="24">
        <v>1121156.8491</v>
      </c>
      <c r="E410" s="24">
        <v>4282074.9239999996</v>
      </c>
      <c r="F410" s="25">
        <f t="shared" si="6"/>
        <v>5403231.7730999999</v>
      </c>
      <c r="H410" s="26"/>
      <c r="I410" s="28"/>
      <c r="J410" s="26"/>
      <c r="K410" s="28"/>
      <c r="L410" s="26"/>
      <c r="M410" s="26"/>
      <c r="N410" s="28"/>
      <c r="O410" s="28"/>
      <c r="P410" s="28"/>
    </row>
    <row r="411" spans="1:16" ht="18">
      <c r="A411" s="22">
        <v>406</v>
      </c>
      <c r="B411" s="23" t="s">
        <v>108</v>
      </c>
      <c r="C411" s="23" t="s">
        <v>168</v>
      </c>
      <c r="D411" s="24">
        <v>731669.17020000005</v>
      </c>
      <c r="E411" s="24">
        <v>2794490.5381</v>
      </c>
      <c r="F411" s="25">
        <f t="shared" si="6"/>
        <v>3526159.7083000001</v>
      </c>
      <c r="H411" s="26"/>
      <c r="I411" s="28"/>
      <c r="J411" s="26"/>
      <c r="K411" s="28"/>
      <c r="L411" s="26"/>
      <c r="M411" s="26"/>
      <c r="N411" s="28"/>
      <c r="O411" s="28"/>
      <c r="P411" s="28"/>
    </row>
    <row r="412" spans="1:16" ht="18">
      <c r="A412" s="22">
        <v>407</v>
      </c>
      <c r="B412" s="23" t="s">
        <v>108</v>
      </c>
      <c r="C412" s="23" t="s">
        <v>171</v>
      </c>
      <c r="D412" s="24">
        <v>860341.0932</v>
      </c>
      <c r="E412" s="24">
        <v>3285931.8695</v>
      </c>
      <c r="F412" s="25">
        <f t="shared" si="6"/>
        <v>4146272.9627</v>
      </c>
      <c r="H412" s="26"/>
      <c r="I412" s="28"/>
      <c r="J412" s="26"/>
      <c r="K412" s="28"/>
      <c r="L412" s="26"/>
      <c r="M412" s="26"/>
      <c r="N412" s="28"/>
      <c r="O412" s="28"/>
      <c r="P412" s="28"/>
    </row>
    <row r="413" spans="1:16" ht="18">
      <c r="A413" s="22">
        <v>408</v>
      </c>
      <c r="B413" s="23" t="s">
        <v>109</v>
      </c>
      <c r="C413" s="23" t="s">
        <v>174</v>
      </c>
      <c r="D413" s="24">
        <v>874232.44850000006</v>
      </c>
      <c r="E413" s="24">
        <v>3338987.6255999999</v>
      </c>
      <c r="F413" s="25">
        <f t="shared" si="6"/>
        <v>4213220.0740999999</v>
      </c>
      <c r="H413" s="26"/>
      <c r="I413" s="28"/>
      <c r="J413" s="26"/>
      <c r="K413" s="28"/>
      <c r="L413" s="26"/>
      <c r="M413" s="26"/>
      <c r="N413" s="28"/>
      <c r="O413" s="28"/>
      <c r="P413" s="28"/>
    </row>
    <row r="414" spans="1:16" ht="18">
      <c r="A414" s="22">
        <v>409</v>
      </c>
      <c r="B414" s="23" t="s">
        <v>109</v>
      </c>
      <c r="C414" s="23" t="s">
        <v>176</v>
      </c>
      <c r="D414" s="24">
        <v>900845.28480000002</v>
      </c>
      <c r="E414" s="24">
        <v>3440630.9942999999</v>
      </c>
      <c r="F414" s="25">
        <f t="shared" si="6"/>
        <v>4341476.2790999999</v>
      </c>
      <c r="H414" s="26"/>
      <c r="I414" s="28"/>
      <c r="J414" s="26"/>
      <c r="K414" s="28"/>
      <c r="L414" s="26"/>
      <c r="M414" s="26"/>
      <c r="N414" s="28"/>
      <c r="O414" s="28"/>
      <c r="P414" s="28"/>
    </row>
    <row r="415" spans="1:16" ht="18">
      <c r="A415" s="22">
        <v>410</v>
      </c>
      <c r="B415" s="23" t="s">
        <v>109</v>
      </c>
      <c r="C415" s="23" t="s">
        <v>178</v>
      </c>
      <c r="D415" s="24">
        <v>980034.56469999999</v>
      </c>
      <c r="E415" s="24">
        <v>3743081.4764</v>
      </c>
      <c r="F415" s="25">
        <f t="shared" si="6"/>
        <v>4723116.0411</v>
      </c>
      <c r="H415" s="26"/>
      <c r="I415" s="28"/>
      <c r="J415" s="26"/>
      <c r="K415" s="28"/>
      <c r="L415" s="26"/>
      <c r="M415" s="26"/>
      <c r="N415" s="28"/>
      <c r="O415" s="28"/>
      <c r="P415" s="28"/>
    </row>
    <row r="416" spans="1:16" ht="18">
      <c r="A416" s="22">
        <v>411</v>
      </c>
      <c r="B416" s="23" t="s">
        <v>109</v>
      </c>
      <c r="C416" s="23" t="s">
        <v>180</v>
      </c>
      <c r="D416" s="24">
        <v>918879.87179999996</v>
      </c>
      <c r="E416" s="24">
        <v>3509511.1447999999</v>
      </c>
      <c r="F416" s="25">
        <f t="shared" si="6"/>
        <v>4428391.0165999997</v>
      </c>
      <c r="H416" s="26"/>
      <c r="I416" s="28"/>
      <c r="J416" s="26"/>
      <c r="K416" s="28"/>
      <c r="L416" s="26"/>
      <c r="M416" s="26"/>
      <c r="N416" s="28"/>
      <c r="O416" s="28"/>
      <c r="P416" s="28"/>
    </row>
    <row r="417" spans="1:16" ht="18">
      <c r="A417" s="22">
        <v>412</v>
      </c>
      <c r="B417" s="23" t="s">
        <v>109</v>
      </c>
      <c r="C417" s="23" t="s">
        <v>182</v>
      </c>
      <c r="D417" s="24">
        <v>859353.17669999995</v>
      </c>
      <c r="E417" s="24">
        <v>3282158.6842999998</v>
      </c>
      <c r="F417" s="25">
        <f t="shared" si="6"/>
        <v>4141511.861</v>
      </c>
      <c r="H417" s="26"/>
      <c r="I417" s="28"/>
      <c r="J417" s="26"/>
      <c r="K417" s="28"/>
      <c r="L417" s="26"/>
      <c r="M417" s="26"/>
      <c r="N417" s="28"/>
      <c r="O417" s="28"/>
      <c r="P417" s="28"/>
    </row>
    <row r="418" spans="1:16" ht="18">
      <c r="A418" s="22">
        <v>413</v>
      </c>
      <c r="B418" s="23" t="s">
        <v>109</v>
      </c>
      <c r="C418" s="23" t="s">
        <v>184</v>
      </c>
      <c r="D418" s="24">
        <v>803825.83279999997</v>
      </c>
      <c r="E418" s="24">
        <v>3070081.0904999999</v>
      </c>
      <c r="F418" s="25">
        <f t="shared" si="6"/>
        <v>3873906.9232999999</v>
      </c>
      <c r="H418" s="26"/>
      <c r="I418" s="28"/>
      <c r="J418" s="26"/>
      <c r="K418" s="28"/>
      <c r="L418" s="26"/>
      <c r="M418" s="26"/>
      <c r="N418" s="28"/>
      <c r="O418" s="28"/>
      <c r="P418" s="28"/>
    </row>
    <row r="419" spans="1:16" ht="18">
      <c r="A419" s="22">
        <v>414</v>
      </c>
      <c r="B419" s="23" t="s">
        <v>109</v>
      </c>
      <c r="C419" s="23" t="s">
        <v>186</v>
      </c>
      <c r="D419" s="24">
        <v>806456.37890000001</v>
      </c>
      <c r="E419" s="24">
        <v>3080128.0304</v>
      </c>
      <c r="F419" s="25">
        <f t="shared" si="6"/>
        <v>3886584.4092999999</v>
      </c>
      <c r="H419" s="26"/>
      <c r="I419" s="28"/>
      <c r="J419" s="26"/>
      <c r="K419" s="28"/>
      <c r="L419" s="26"/>
      <c r="M419" s="26"/>
      <c r="N419" s="28"/>
      <c r="O419" s="28"/>
      <c r="P419" s="28"/>
    </row>
    <row r="420" spans="1:16" ht="18">
      <c r="A420" s="22">
        <v>415</v>
      </c>
      <c r="B420" s="23" t="s">
        <v>109</v>
      </c>
      <c r="C420" s="23" t="s">
        <v>188</v>
      </c>
      <c r="D420" s="24">
        <v>863472.73049999995</v>
      </c>
      <c r="E420" s="24">
        <v>3297892.6453999998</v>
      </c>
      <c r="F420" s="25">
        <f t="shared" si="6"/>
        <v>4161365.3758999999</v>
      </c>
      <c r="H420" s="26"/>
      <c r="I420" s="28"/>
      <c r="J420" s="26"/>
      <c r="K420" s="28"/>
      <c r="L420" s="26"/>
      <c r="M420" s="26"/>
      <c r="N420" s="28"/>
      <c r="O420" s="28"/>
      <c r="P420" s="28"/>
    </row>
    <row r="421" spans="1:16" ht="18">
      <c r="A421" s="22">
        <v>416</v>
      </c>
      <c r="B421" s="23" t="s">
        <v>109</v>
      </c>
      <c r="C421" s="23" t="s">
        <v>190</v>
      </c>
      <c r="D421" s="24">
        <v>809896.3676</v>
      </c>
      <c r="E421" s="24">
        <v>3093266.5038000001</v>
      </c>
      <c r="F421" s="25">
        <f t="shared" si="6"/>
        <v>3903162.8714000001</v>
      </c>
      <c r="H421" s="26"/>
      <c r="I421" s="28"/>
      <c r="J421" s="26"/>
      <c r="K421" s="28"/>
      <c r="L421" s="26"/>
      <c r="M421" s="26"/>
      <c r="N421" s="28"/>
      <c r="O421" s="28"/>
      <c r="P421" s="28"/>
    </row>
    <row r="422" spans="1:16" ht="18">
      <c r="A422" s="22">
        <v>417</v>
      </c>
      <c r="B422" s="23" t="s">
        <v>109</v>
      </c>
      <c r="C422" s="23" t="s">
        <v>192</v>
      </c>
      <c r="D422" s="24">
        <v>976486.82629999996</v>
      </c>
      <c r="E422" s="24">
        <v>3729531.4706999999</v>
      </c>
      <c r="F422" s="25">
        <f t="shared" si="6"/>
        <v>4706018.2970000003</v>
      </c>
      <c r="H422" s="26"/>
      <c r="I422" s="28"/>
      <c r="J422" s="26"/>
      <c r="K422" s="28"/>
      <c r="L422" s="26"/>
      <c r="M422" s="26"/>
      <c r="N422" s="28"/>
      <c r="O422" s="28"/>
      <c r="P422" s="28"/>
    </row>
    <row r="423" spans="1:16" ht="18">
      <c r="A423" s="22">
        <v>418</v>
      </c>
      <c r="B423" s="23" t="s">
        <v>109</v>
      </c>
      <c r="C423" s="23" t="s">
        <v>194</v>
      </c>
      <c r="D423" s="24">
        <v>805911.28220000002</v>
      </c>
      <c r="E423" s="24">
        <v>3078046.1227000002</v>
      </c>
      <c r="F423" s="25">
        <f t="shared" si="6"/>
        <v>3883957.4049</v>
      </c>
      <c r="H423" s="26"/>
      <c r="I423" s="28"/>
      <c r="J423" s="26"/>
      <c r="K423" s="28"/>
      <c r="L423" s="26"/>
      <c r="M423" s="26"/>
      <c r="N423" s="28"/>
      <c r="O423" s="28"/>
      <c r="P423" s="28"/>
    </row>
    <row r="424" spans="1:16" ht="18">
      <c r="A424" s="22">
        <v>419</v>
      </c>
      <c r="B424" s="23" t="s">
        <v>109</v>
      </c>
      <c r="C424" s="23" t="s">
        <v>196</v>
      </c>
      <c r="D424" s="24">
        <v>895103.04310000001</v>
      </c>
      <c r="E424" s="24">
        <v>3418699.4427</v>
      </c>
      <c r="F424" s="25">
        <f t="shared" si="6"/>
        <v>4313802.4857999999</v>
      </c>
      <c r="H424" s="26"/>
      <c r="I424" s="28"/>
      <c r="J424" s="26"/>
      <c r="K424" s="28"/>
      <c r="L424" s="26"/>
      <c r="M424" s="26"/>
      <c r="N424" s="28"/>
      <c r="O424" s="28"/>
      <c r="P424" s="28"/>
    </row>
    <row r="425" spans="1:16" ht="18">
      <c r="A425" s="22">
        <v>420</v>
      </c>
      <c r="B425" s="23" t="s">
        <v>109</v>
      </c>
      <c r="C425" s="23" t="s">
        <v>198</v>
      </c>
      <c r="D425" s="24">
        <v>975459.39419999998</v>
      </c>
      <c r="E425" s="24">
        <v>3725607.3623000002</v>
      </c>
      <c r="F425" s="25">
        <f t="shared" si="6"/>
        <v>4701066.7565000001</v>
      </c>
      <c r="H425" s="26"/>
      <c r="I425" s="28"/>
      <c r="J425" s="26"/>
      <c r="K425" s="28"/>
      <c r="L425" s="26"/>
      <c r="M425" s="26"/>
      <c r="N425" s="28"/>
      <c r="O425" s="28"/>
      <c r="P425" s="28"/>
    </row>
    <row r="426" spans="1:16" ht="18">
      <c r="A426" s="22">
        <v>421</v>
      </c>
      <c r="B426" s="23" t="s">
        <v>109</v>
      </c>
      <c r="C426" s="23" t="s">
        <v>200</v>
      </c>
      <c r="D426" s="24">
        <v>973178.56889999995</v>
      </c>
      <c r="E426" s="24">
        <v>3716896.1236999999</v>
      </c>
      <c r="F426" s="25">
        <f t="shared" si="6"/>
        <v>4690074.6925999997</v>
      </c>
      <c r="H426" s="26"/>
      <c r="I426" s="28"/>
      <c r="J426" s="26"/>
      <c r="K426" s="28"/>
      <c r="L426" s="26"/>
      <c r="M426" s="26"/>
      <c r="N426" s="28"/>
      <c r="O426" s="28"/>
      <c r="P426" s="28"/>
    </row>
    <row r="427" spans="1:16" ht="18">
      <c r="A427" s="22">
        <v>422</v>
      </c>
      <c r="B427" s="23" t="s">
        <v>109</v>
      </c>
      <c r="C427" s="23" t="s">
        <v>202</v>
      </c>
      <c r="D427" s="24">
        <v>849833.43290000001</v>
      </c>
      <c r="E427" s="24">
        <v>3245799.5822999999</v>
      </c>
      <c r="F427" s="25">
        <f t="shared" si="6"/>
        <v>4095633.0151999998</v>
      </c>
      <c r="H427" s="26"/>
      <c r="I427" s="28"/>
      <c r="J427" s="26"/>
      <c r="K427" s="28"/>
      <c r="L427" s="26"/>
      <c r="M427" s="26"/>
      <c r="N427" s="28"/>
      <c r="O427" s="28"/>
      <c r="P427" s="28"/>
    </row>
    <row r="428" spans="1:16" ht="18">
      <c r="A428" s="22">
        <v>423</v>
      </c>
      <c r="B428" s="23" t="s">
        <v>109</v>
      </c>
      <c r="C428" s="23" t="s">
        <v>204</v>
      </c>
      <c r="D428" s="24">
        <v>957401.35649999999</v>
      </c>
      <c r="E428" s="24">
        <v>3656637.6453</v>
      </c>
      <c r="F428" s="25">
        <f t="shared" si="6"/>
        <v>4614039.0017999997</v>
      </c>
      <c r="H428" s="26"/>
      <c r="I428" s="28"/>
      <c r="J428" s="26"/>
      <c r="K428" s="28"/>
      <c r="L428" s="26"/>
      <c r="M428" s="26"/>
      <c r="N428" s="28"/>
      <c r="O428" s="28"/>
      <c r="P428" s="28"/>
    </row>
    <row r="429" spans="1:16" ht="18">
      <c r="A429" s="22">
        <v>424</v>
      </c>
      <c r="B429" s="23" t="s">
        <v>109</v>
      </c>
      <c r="C429" s="23" t="s">
        <v>206</v>
      </c>
      <c r="D429" s="24">
        <v>988312.18579999998</v>
      </c>
      <c r="E429" s="24">
        <v>3774696.4942000001</v>
      </c>
      <c r="F429" s="25">
        <f t="shared" si="6"/>
        <v>4763008.68</v>
      </c>
      <c r="H429" s="26"/>
      <c r="I429" s="28"/>
      <c r="J429" s="26"/>
      <c r="K429" s="28"/>
      <c r="L429" s="26"/>
      <c r="M429" s="26"/>
      <c r="N429" s="28"/>
      <c r="O429" s="28"/>
      <c r="P429" s="28"/>
    </row>
    <row r="430" spans="1:16" ht="18">
      <c r="A430" s="22">
        <v>425</v>
      </c>
      <c r="B430" s="23" t="s">
        <v>109</v>
      </c>
      <c r="C430" s="23" t="s">
        <v>208</v>
      </c>
      <c r="D430" s="24">
        <v>946086.48259999999</v>
      </c>
      <c r="E430" s="24">
        <v>3613422.3380999998</v>
      </c>
      <c r="F430" s="25">
        <f t="shared" si="6"/>
        <v>4559508.8207</v>
      </c>
      <c r="H430" s="26"/>
      <c r="I430" s="28"/>
      <c r="J430" s="26"/>
      <c r="K430" s="28"/>
      <c r="L430" s="26"/>
      <c r="M430" s="26"/>
      <c r="N430" s="28"/>
      <c r="O430" s="28"/>
      <c r="P430" s="28"/>
    </row>
    <row r="431" spans="1:16" ht="18">
      <c r="A431" s="22">
        <v>426</v>
      </c>
      <c r="B431" s="23" t="s">
        <v>109</v>
      </c>
      <c r="C431" s="23" t="s">
        <v>210</v>
      </c>
      <c r="D431" s="24">
        <v>1037491.7387</v>
      </c>
      <c r="E431" s="24">
        <v>3962529.7404</v>
      </c>
      <c r="F431" s="25">
        <f t="shared" si="6"/>
        <v>5000021.4791000001</v>
      </c>
      <c r="H431" s="26"/>
      <c r="I431" s="28"/>
      <c r="J431" s="26"/>
      <c r="K431" s="28"/>
      <c r="L431" s="26"/>
      <c r="M431" s="26"/>
      <c r="N431" s="28"/>
      <c r="O431" s="28"/>
      <c r="P431" s="28"/>
    </row>
    <row r="432" spans="1:16" ht="18">
      <c r="A432" s="22">
        <v>427</v>
      </c>
      <c r="B432" s="23" t="s">
        <v>109</v>
      </c>
      <c r="C432" s="23" t="s">
        <v>212</v>
      </c>
      <c r="D432" s="24">
        <v>826178.00690000004</v>
      </c>
      <c r="E432" s="24">
        <v>3155451.5576999998</v>
      </c>
      <c r="F432" s="25">
        <f t="shared" si="6"/>
        <v>3981629.5646000002</v>
      </c>
      <c r="H432" s="26"/>
      <c r="I432" s="28"/>
      <c r="J432" s="26"/>
      <c r="K432" s="28"/>
      <c r="L432" s="26"/>
      <c r="M432" s="26"/>
      <c r="N432" s="28"/>
      <c r="O432" s="28"/>
      <c r="P432" s="28"/>
    </row>
    <row r="433" spans="1:16" ht="18">
      <c r="A433" s="22">
        <v>428</v>
      </c>
      <c r="B433" s="23" t="s">
        <v>109</v>
      </c>
      <c r="C433" s="23" t="s">
        <v>109</v>
      </c>
      <c r="D433" s="24">
        <v>1137865.4643000001</v>
      </c>
      <c r="E433" s="24">
        <v>4345890.7426000005</v>
      </c>
      <c r="F433" s="25">
        <f t="shared" si="6"/>
        <v>5483756.2068999996</v>
      </c>
      <c r="H433" s="26"/>
      <c r="I433" s="28"/>
      <c r="J433" s="26"/>
      <c r="K433" s="28"/>
      <c r="L433" s="26"/>
      <c r="M433" s="26"/>
      <c r="N433" s="28"/>
      <c r="O433" s="28"/>
      <c r="P433" s="28"/>
    </row>
    <row r="434" spans="1:16" ht="18">
      <c r="A434" s="22">
        <v>429</v>
      </c>
      <c r="B434" s="23" t="s">
        <v>109</v>
      </c>
      <c r="C434" s="23" t="s">
        <v>216</v>
      </c>
      <c r="D434" s="24">
        <v>800651.04850000003</v>
      </c>
      <c r="E434" s="24">
        <v>3057955.5216999999</v>
      </c>
      <c r="F434" s="25">
        <f t="shared" si="6"/>
        <v>3858606.5702</v>
      </c>
      <c r="H434" s="26"/>
      <c r="I434" s="28"/>
      <c r="J434" s="26"/>
      <c r="K434" s="28"/>
      <c r="L434" s="26"/>
      <c r="M434" s="26"/>
      <c r="N434" s="28"/>
      <c r="O434" s="28"/>
      <c r="P434" s="28"/>
    </row>
    <row r="435" spans="1:16" ht="18">
      <c r="A435" s="22">
        <v>430</v>
      </c>
      <c r="B435" s="23" t="s">
        <v>109</v>
      </c>
      <c r="C435" s="23" t="s">
        <v>218</v>
      </c>
      <c r="D435" s="24">
        <v>756402.99789999996</v>
      </c>
      <c r="E435" s="24">
        <v>2888957.341</v>
      </c>
      <c r="F435" s="25">
        <f t="shared" si="6"/>
        <v>3645360.3388999999</v>
      </c>
      <c r="H435" s="26"/>
      <c r="I435" s="28"/>
      <c r="J435" s="26"/>
      <c r="K435" s="28"/>
      <c r="L435" s="26"/>
      <c r="M435" s="26"/>
      <c r="N435" s="28"/>
      <c r="O435" s="28"/>
      <c r="P435" s="28"/>
    </row>
    <row r="436" spans="1:16" ht="18">
      <c r="A436" s="22">
        <v>431</v>
      </c>
      <c r="B436" s="23" t="s">
        <v>109</v>
      </c>
      <c r="C436" s="23" t="s">
        <v>220</v>
      </c>
      <c r="D436" s="24">
        <v>920152.90930000006</v>
      </c>
      <c r="E436" s="24">
        <v>3514373.3029999998</v>
      </c>
      <c r="F436" s="25">
        <f t="shared" si="6"/>
        <v>4434526.2122999998</v>
      </c>
      <c r="H436" s="26"/>
      <c r="I436" s="28"/>
      <c r="J436" s="26"/>
      <c r="K436" s="28"/>
      <c r="L436" s="26"/>
      <c r="M436" s="26"/>
      <c r="N436" s="28"/>
      <c r="O436" s="28"/>
      <c r="P436" s="28"/>
    </row>
    <row r="437" spans="1:16" ht="18">
      <c r="A437" s="22">
        <v>432</v>
      </c>
      <c r="B437" s="23" t="s">
        <v>109</v>
      </c>
      <c r="C437" s="23" t="s">
        <v>222</v>
      </c>
      <c r="D437" s="24">
        <v>915662.63939999999</v>
      </c>
      <c r="E437" s="24">
        <v>3497223.4528000001</v>
      </c>
      <c r="F437" s="25">
        <f t="shared" si="6"/>
        <v>4412886.0921999998</v>
      </c>
      <c r="H437" s="26"/>
      <c r="I437" s="28"/>
      <c r="J437" s="26"/>
      <c r="K437" s="28"/>
      <c r="L437" s="26"/>
      <c r="M437" s="26"/>
      <c r="N437" s="28"/>
      <c r="O437" s="28"/>
      <c r="P437" s="28"/>
    </row>
    <row r="438" spans="1:16" ht="18">
      <c r="A438" s="22">
        <v>433</v>
      </c>
      <c r="B438" s="23" t="s">
        <v>109</v>
      </c>
      <c r="C438" s="23" t="s">
        <v>224</v>
      </c>
      <c r="D438" s="24">
        <v>868571.81669999997</v>
      </c>
      <c r="E438" s="24">
        <v>3317367.7697999999</v>
      </c>
      <c r="F438" s="25">
        <f t="shared" si="6"/>
        <v>4185939.5865000002</v>
      </c>
      <c r="H438" s="26"/>
      <c r="I438" s="28"/>
      <c r="J438" s="26"/>
      <c r="K438" s="28"/>
      <c r="L438" s="26"/>
      <c r="M438" s="26"/>
      <c r="N438" s="28"/>
      <c r="O438" s="28"/>
      <c r="P438" s="28"/>
    </row>
    <row r="439" spans="1:16" ht="18">
      <c r="A439" s="22">
        <v>434</v>
      </c>
      <c r="B439" s="23" t="s">
        <v>109</v>
      </c>
      <c r="C439" s="23" t="s">
        <v>226</v>
      </c>
      <c r="D439" s="24">
        <v>886813.79929999996</v>
      </c>
      <c r="E439" s="24">
        <v>3387040.0339000002</v>
      </c>
      <c r="F439" s="25">
        <f t="shared" si="6"/>
        <v>4273853.8332000002</v>
      </c>
      <c r="H439" s="26"/>
      <c r="I439" s="28"/>
      <c r="J439" s="26"/>
      <c r="K439" s="28"/>
      <c r="L439" s="26"/>
      <c r="M439" s="26"/>
      <c r="N439" s="28"/>
      <c r="O439" s="28"/>
      <c r="P439" s="28"/>
    </row>
    <row r="440" spans="1:16" ht="18">
      <c r="A440" s="22">
        <v>435</v>
      </c>
      <c r="B440" s="23" t="s">
        <v>109</v>
      </c>
      <c r="C440" s="23" t="s">
        <v>228</v>
      </c>
      <c r="D440" s="24">
        <v>746976.19409999996</v>
      </c>
      <c r="E440" s="24">
        <v>2852953.2080999999</v>
      </c>
      <c r="F440" s="25">
        <f t="shared" si="6"/>
        <v>3599929.4021999999</v>
      </c>
      <c r="H440" s="26"/>
      <c r="I440" s="28"/>
      <c r="J440" s="26"/>
      <c r="K440" s="28"/>
      <c r="L440" s="26"/>
      <c r="M440" s="26"/>
      <c r="N440" s="28"/>
      <c r="O440" s="28"/>
      <c r="P440" s="28"/>
    </row>
    <row r="441" spans="1:16" ht="18">
      <c r="A441" s="22">
        <v>436</v>
      </c>
      <c r="B441" s="23" t="s">
        <v>109</v>
      </c>
      <c r="C441" s="23" t="s">
        <v>230</v>
      </c>
      <c r="D441" s="24">
        <v>893804.27549999999</v>
      </c>
      <c r="E441" s="24">
        <v>3413739.0126</v>
      </c>
      <c r="F441" s="25">
        <f t="shared" si="6"/>
        <v>4307543.2880999995</v>
      </c>
      <c r="H441" s="26"/>
      <c r="I441" s="28"/>
      <c r="J441" s="26"/>
      <c r="K441" s="28"/>
      <c r="L441" s="26"/>
      <c r="M441" s="26"/>
      <c r="N441" s="28"/>
      <c r="O441" s="28"/>
      <c r="P441" s="28"/>
    </row>
    <row r="442" spans="1:16" ht="18">
      <c r="A442" s="22">
        <v>437</v>
      </c>
      <c r="B442" s="23" t="s">
        <v>109</v>
      </c>
      <c r="C442" s="23" t="s">
        <v>232</v>
      </c>
      <c r="D442" s="24">
        <v>806265.25379999995</v>
      </c>
      <c r="E442" s="24">
        <v>3079398.0594000001</v>
      </c>
      <c r="F442" s="25">
        <f t="shared" si="6"/>
        <v>3885663.3132000002</v>
      </c>
      <c r="H442" s="26"/>
      <c r="I442" s="28"/>
      <c r="J442" s="26"/>
      <c r="K442" s="28"/>
      <c r="L442" s="26"/>
      <c r="M442" s="26"/>
      <c r="N442" s="28"/>
      <c r="O442" s="28"/>
      <c r="P442" s="28"/>
    </row>
    <row r="443" spans="1:16" ht="18">
      <c r="A443" s="22">
        <v>438</v>
      </c>
      <c r="B443" s="23" t="s">
        <v>109</v>
      </c>
      <c r="C443" s="23" t="s">
        <v>234</v>
      </c>
      <c r="D443" s="24">
        <v>835361.48109999998</v>
      </c>
      <c r="E443" s="24">
        <v>3190526.3333000001</v>
      </c>
      <c r="F443" s="25">
        <f t="shared" si="6"/>
        <v>4025887.8144</v>
      </c>
      <c r="H443" s="26"/>
      <c r="I443" s="28"/>
      <c r="J443" s="26"/>
      <c r="K443" s="28"/>
      <c r="L443" s="26"/>
      <c r="M443" s="26"/>
      <c r="N443" s="28"/>
      <c r="O443" s="28"/>
      <c r="P443" s="28"/>
    </row>
    <row r="444" spans="1:16" ht="18">
      <c r="A444" s="22">
        <v>439</v>
      </c>
      <c r="B444" s="23" t="s">
        <v>109</v>
      </c>
      <c r="C444" s="23" t="s">
        <v>236</v>
      </c>
      <c r="D444" s="24">
        <v>896325.7206</v>
      </c>
      <c r="E444" s="24">
        <v>3423369.2590999999</v>
      </c>
      <c r="F444" s="25">
        <f t="shared" si="6"/>
        <v>4319694.9797</v>
      </c>
      <c r="H444" s="26"/>
      <c r="I444" s="28"/>
      <c r="J444" s="26"/>
      <c r="K444" s="28"/>
      <c r="L444" s="26"/>
      <c r="M444" s="26"/>
      <c r="N444" s="28"/>
      <c r="O444" s="28"/>
      <c r="P444" s="28"/>
    </row>
    <row r="445" spans="1:16" ht="18">
      <c r="A445" s="22">
        <v>440</v>
      </c>
      <c r="B445" s="23" t="s">
        <v>109</v>
      </c>
      <c r="C445" s="23" t="s">
        <v>238</v>
      </c>
      <c r="D445" s="24">
        <v>868708.46880000003</v>
      </c>
      <c r="E445" s="24">
        <v>3317889.6899000001</v>
      </c>
      <c r="F445" s="25">
        <f t="shared" si="6"/>
        <v>4186598.1587</v>
      </c>
      <c r="H445" s="26"/>
      <c r="I445" s="28"/>
      <c r="J445" s="26"/>
      <c r="K445" s="28"/>
      <c r="L445" s="26"/>
      <c r="M445" s="26"/>
      <c r="N445" s="28"/>
      <c r="O445" s="28"/>
      <c r="P445" s="28"/>
    </row>
    <row r="446" spans="1:16" ht="18">
      <c r="A446" s="22">
        <v>441</v>
      </c>
      <c r="B446" s="23" t="s">
        <v>109</v>
      </c>
      <c r="C446" s="23" t="s">
        <v>240</v>
      </c>
      <c r="D446" s="24">
        <v>851405.57499999995</v>
      </c>
      <c r="E446" s="24">
        <v>3251804.1214999999</v>
      </c>
      <c r="F446" s="25">
        <f t="shared" si="6"/>
        <v>4103209.6965000001</v>
      </c>
      <c r="H446" s="26"/>
      <c r="I446" s="28"/>
      <c r="J446" s="26"/>
      <c r="K446" s="28"/>
      <c r="L446" s="26"/>
      <c r="M446" s="26"/>
      <c r="N446" s="28"/>
      <c r="O446" s="28"/>
      <c r="P446" s="28"/>
    </row>
    <row r="447" spans="1:16" ht="18">
      <c r="A447" s="22">
        <v>442</v>
      </c>
      <c r="B447" s="23" t="s">
        <v>110</v>
      </c>
      <c r="C447" s="23" t="s">
        <v>244</v>
      </c>
      <c r="D447" s="24">
        <v>681689.65960000001</v>
      </c>
      <c r="E447" s="24">
        <v>2603601.9844</v>
      </c>
      <c r="F447" s="25">
        <f t="shared" si="6"/>
        <v>3285291.6439999999</v>
      </c>
      <c r="H447" s="26"/>
      <c r="I447" s="28"/>
      <c r="J447" s="26"/>
      <c r="K447" s="28"/>
      <c r="L447" s="26"/>
      <c r="M447" s="26"/>
      <c r="N447" s="28"/>
      <c r="O447" s="28"/>
      <c r="P447" s="28"/>
    </row>
    <row r="448" spans="1:16" ht="18">
      <c r="A448" s="22">
        <v>443</v>
      </c>
      <c r="B448" s="23" t="s">
        <v>110</v>
      </c>
      <c r="C448" s="23" t="s">
        <v>246</v>
      </c>
      <c r="D448" s="24">
        <v>1113853.9092000001</v>
      </c>
      <c r="E448" s="24">
        <v>4254182.5412999997</v>
      </c>
      <c r="F448" s="25">
        <f t="shared" si="6"/>
        <v>5368036.4505000003</v>
      </c>
      <c r="H448" s="26"/>
      <c r="I448" s="28"/>
      <c r="J448" s="26"/>
      <c r="K448" s="28"/>
      <c r="L448" s="26"/>
      <c r="M448" s="26"/>
      <c r="N448" s="28"/>
      <c r="O448" s="28"/>
      <c r="P448" s="28"/>
    </row>
    <row r="449" spans="1:16" ht="18">
      <c r="A449" s="22">
        <v>444</v>
      </c>
      <c r="B449" s="23" t="s">
        <v>110</v>
      </c>
      <c r="C449" s="23" t="s">
        <v>248</v>
      </c>
      <c r="D449" s="24">
        <v>938189.96329999994</v>
      </c>
      <c r="E449" s="24">
        <v>3583262.8761999998</v>
      </c>
      <c r="F449" s="25">
        <f t="shared" si="6"/>
        <v>4521452.8394999998</v>
      </c>
      <c r="H449" s="26"/>
      <c r="I449" s="28"/>
      <c r="J449" s="26"/>
      <c r="K449" s="28"/>
      <c r="L449" s="26"/>
      <c r="M449" s="26"/>
      <c r="N449" s="28"/>
      <c r="O449" s="28"/>
      <c r="P449" s="28"/>
    </row>
    <row r="450" spans="1:16" ht="18">
      <c r="A450" s="22">
        <v>445</v>
      </c>
      <c r="B450" s="23" t="s">
        <v>110</v>
      </c>
      <c r="C450" s="23" t="s">
        <v>250</v>
      </c>
      <c r="D450" s="24">
        <v>774633.81200000003</v>
      </c>
      <c r="E450" s="24">
        <v>2958586.9490999999</v>
      </c>
      <c r="F450" s="25">
        <f t="shared" si="6"/>
        <v>3733220.7610999998</v>
      </c>
      <c r="H450" s="26"/>
      <c r="I450" s="28"/>
      <c r="J450" s="26"/>
      <c r="K450" s="28"/>
      <c r="L450" s="26"/>
      <c r="M450" s="26"/>
      <c r="N450" s="28"/>
      <c r="O450" s="28"/>
      <c r="P450" s="28"/>
    </row>
    <row r="451" spans="1:16" ht="18">
      <c r="A451" s="22">
        <v>446</v>
      </c>
      <c r="B451" s="23" t="s">
        <v>110</v>
      </c>
      <c r="C451" s="23" t="s">
        <v>252</v>
      </c>
      <c r="D451" s="24">
        <v>1031661.2346</v>
      </c>
      <c r="E451" s="24">
        <v>3940261.0849000001</v>
      </c>
      <c r="F451" s="25">
        <f t="shared" si="6"/>
        <v>4971922.3195000002</v>
      </c>
      <c r="H451" s="26"/>
      <c r="I451" s="28"/>
      <c r="J451" s="26"/>
      <c r="K451" s="28"/>
      <c r="L451" s="26"/>
      <c r="M451" s="26"/>
      <c r="N451" s="28"/>
      <c r="O451" s="28"/>
      <c r="P451" s="28"/>
    </row>
    <row r="452" spans="1:16" ht="18">
      <c r="A452" s="22">
        <v>447</v>
      </c>
      <c r="B452" s="23" t="s">
        <v>110</v>
      </c>
      <c r="C452" s="23" t="s">
        <v>254</v>
      </c>
      <c r="D452" s="24">
        <v>1262175.1126999999</v>
      </c>
      <c r="E452" s="24">
        <v>4820671.0811000001</v>
      </c>
      <c r="F452" s="25">
        <f t="shared" si="6"/>
        <v>6082846.1937999995</v>
      </c>
      <c r="H452" s="26"/>
      <c r="I452" s="28"/>
      <c r="J452" s="26"/>
      <c r="K452" s="28"/>
      <c r="L452" s="26"/>
      <c r="M452" s="26"/>
      <c r="N452" s="28"/>
      <c r="O452" s="28"/>
      <c r="P452" s="28"/>
    </row>
    <row r="453" spans="1:16" ht="18">
      <c r="A453" s="22">
        <v>448</v>
      </c>
      <c r="B453" s="23" t="s">
        <v>110</v>
      </c>
      <c r="C453" s="23" t="s">
        <v>256</v>
      </c>
      <c r="D453" s="24">
        <v>859884.97600000002</v>
      </c>
      <c r="E453" s="24">
        <v>3284189.8045000001</v>
      </c>
      <c r="F453" s="25">
        <f t="shared" si="6"/>
        <v>4144074.7804999999</v>
      </c>
      <c r="H453" s="26"/>
      <c r="I453" s="28"/>
      <c r="J453" s="26"/>
      <c r="K453" s="28"/>
      <c r="L453" s="26"/>
      <c r="M453" s="26"/>
      <c r="N453" s="28"/>
      <c r="O453" s="28"/>
      <c r="P453" s="28"/>
    </row>
    <row r="454" spans="1:16" ht="18">
      <c r="A454" s="22">
        <v>449</v>
      </c>
      <c r="B454" s="23" t="s">
        <v>110</v>
      </c>
      <c r="C454" s="23" t="s">
        <v>258</v>
      </c>
      <c r="D454" s="24">
        <v>913502.90229999996</v>
      </c>
      <c r="E454" s="24">
        <v>3488974.6908</v>
      </c>
      <c r="F454" s="25">
        <f t="shared" si="6"/>
        <v>4402477.5931000002</v>
      </c>
      <c r="H454" s="26"/>
      <c r="I454" s="28"/>
      <c r="J454" s="26"/>
      <c r="K454" s="28"/>
      <c r="L454" s="26"/>
      <c r="M454" s="26"/>
      <c r="N454" s="28"/>
      <c r="O454" s="28"/>
      <c r="P454" s="28"/>
    </row>
    <row r="455" spans="1:16" ht="36">
      <c r="A455" s="22">
        <v>450</v>
      </c>
      <c r="B455" s="23" t="s">
        <v>110</v>
      </c>
      <c r="C455" s="23" t="s">
        <v>260</v>
      </c>
      <c r="D455" s="24">
        <v>1134857.3581999999</v>
      </c>
      <c r="E455" s="24">
        <v>4334401.7742999997</v>
      </c>
      <c r="F455" s="25">
        <f t="shared" ref="F455:F518" si="7">D455+E455</f>
        <v>5469259.1325000003</v>
      </c>
      <c r="H455" s="26"/>
      <c r="I455" s="28"/>
      <c r="J455" s="26"/>
      <c r="K455" s="28"/>
      <c r="L455" s="26"/>
      <c r="M455" s="26"/>
      <c r="N455" s="28"/>
      <c r="O455" s="28"/>
      <c r="P455" s="28"/>
    </row>
    <row r="456" spans="1:16" ht="18">
      <c r="A456" s="22">
        <v>451</v>
      </c>
      <c r="B456" s="23" t="s">
        <v>110</v>
      </c>
      <c r="C456" s="23" t="s">
        <v>262</v>
      </c>
      <c r="D456" s="24">
        <v>790209.53370000003</v>
      </c>
      <c r="E456" s="24">
        <v>3018075.8667000001</v>
      </c>
      <c r="F456" s="25">
        <f t="shared" si="7"/>
        <v>3808285.4004000002</v>
      </c>
      <c r="H456" s="26"/>
      <c r="I456" s="28"/>
      <c r="J456" s="26"/>
      <c r="K456" s="28"/>
      <c r="L456" s="26"/>
      <c r="M456" s="26"/>
      <c r="N456" s="28"/>
      <c r="O456" s="28"/>
      <c r="P456" s="28"/>
    </row>
    <row r="457" spans="1:16" ht="18">
      <c r="A457" s="22">
        <v>452</v>
      </c>
      <c r="B457" s="23" t="s">
        <v>110</v>
      </c>
      <c r="C457" s="23" t="s">
        <v>264</v>
      </c>
      <c r="D457" s="24">
        <v>834667.50040000002</v>
      </c>
      <c r="E457" s="24">
        <v>3187875.7875999999</v>
      </c>
      <c r="F457" s="25">
        <f t="shared" si="7"/>
        <v>4022543.2880000002</v>
      </c>
      <c r="H457" s="26"/>
      <c r="I457" s="28"/>
      <c r="J457" s="26"/>
      <c r="K457" s="28"/>
      <c r="L457" s="26"/>
      <c r="M457" s="26"/>
      <c r="N457" s="28"/>
      <c r="O457" s="28"/>
      <c r="P457" s="28"/>
    </row>
    <row r="458" spans="1:16" ht="18">
      <c r="A458" s="22">
        <v>453</v>
      </c>
      <c r="B458" s="23" t="s">
        <v>110</v>
      </c>
      <c r="C458" s="23" t="s">
        <v>266</v>
      </c>
      <c r="D458" s="24">
        <v>920819.67909999995</v>
      </c>
      <c r="E458" s="24">
        <v>3516919.9213</v>
      </c>
      <c r="F458" s="25">
        <f t="shared" si="7"/>
        <v>4437739.6003999999</v>
      </c>
      <c r="H458" s="26"/>
      <c r="I458" s="28"/>
      <c r="J458" s="26"/>
      <c r="K458" s="28"/>
      <c r="L458" s="26"/>
      <c r="M458" s="26"/>
      <c r="N458" s="28"/>
      <c r="O458" s="28"/>
      <c r="P458" s="28"/>
    </row>
    <row r="459" spans="1:16" ht="18">
      <c r="A459" s="22">
        <v>454</v>
      </c>
      <c r="B459" s="23" t="s">
        <v>110</v>
      </c>
      <c r="C459" s="23" t="s">
        <v>268</v>
      </c>
      <c r="D459" s="24">
        <v>766323.10939999996</v>
      </c>
      <c r="E459" s="24">
        <v>2926845.5819000001</v>
      </c>
      <c r="F459" s="25">
        <f t="shared" si="7"/>
        <v>3693168.6913000001</v>
      </c>
      <c r="H459" s="26"/>
      <c r="I459" s="28"/>
      <c r="J459" s="26"/>
      <c r="K459" s="28"/>
      <c r="L459" s="26"/>
      <c r="M459" s="26"/>
      <c r="N459" s="28"/>
      <c r="O459" s="28"/>
      <c r="P459" s="28"/>
    </row>
    <row r="460" spans="1:16" ht="18">
      <c r="A460" s="22">
        <v>455</v>
      </c>
      <c r="B460" s="23" t="s">
        <v>110</v>
      </c>
      <c r="C460" s="23" t="s">
        <v>270</v>
      </c>
      <c r="D460" s="24">
        <v>879405.84950000001</v>
      </c>
      <c r="E460" s="24">
        <v>3358746.5833999999</v>
      </c>
      <c r="F460" s="25">
        <f t="shared" si="7"/>
        <v>4238152.4329000004</v>
      </c>
      <c r="H460" s="26"/>
      <c r="I460" s="28"/>
      <c r="J460" s="26"/>
      <c r="K460" s="28"/>
      <c r="L460" s="26"/>
      <c r="M460" s="26"/>
      <c r="N460" s="28"/>
      <c r="O460" s="28"/>
      <c r="P460" s="28"/>
    </row>
    <row r="461" spans="1:16" ht="18">
      <c r="A461" s="22">
        <v>456</v>
      </c>
      <c r="B461" s="23" t="s">
        <v>110</v>
      </c>
      <c r="C461" s="23" t="s">
        <v>272</v>
      </c>
      <c r="D461" s="24">
        <v>1017389.2988</v>
      </c>
      <c r="E461" s="24">
        <v>3885751.7642000001</v>
      </c>
      <c r="F461" s="25">
        <f t="shared" si="7"/>
        <v>4903141.0630000001</v>
      </c>
      <c r="H461" s="26"/>
      <c r="I461" s="28"/>
      <c r="J461" s="26"/>
      <c r="K461" s="28"/>
      <c r="L461" s="26"/>
      <c r="M461" s="26"/>
      <c r="N461" s="28"/>
      <c r="O461" s="28"/>
      <c r="P461" s="28"/>
    </row>
    <row r="462" spans="1:16" ht="18">
      <c r="A462" s="22">
        <v>457</v>
      </c>
      <c r="B462" s="23" t="s">
        <v>110</v>
      </c>
      <c r="C462" s="23" t="s">
        <v>274</v>
      </c>
      <c r="D462" s="24">
        <v>815125.98849999998</v>
      </c>
      <c r="E462" s="24">
        <v>3113240.1839000001</v>
      </c>
      <c r="F462" s="25">
        <f t="shared" si="7"/>
        <v>3928366.1724</v>
      </c>
      <c r="H462" s="26"/>
      <c r="I462" s="28"/>
      <c r="J462" s="26"/>
      <c r="K462" s="28"/>
      <c r="L462" s="26"/>
      <c r="M462" s="26"/>
      <c r="N462" s="28"/>
      <c r="O462" s="28"/>
      <c r="P462" s="28"/>
    </row>
    <row r="463" spans="1:16" ht="18">
      <c r="A463" s="22">
        <v>458</v>
      </c>
      <c r="B463" s="23" t="s">
        <v>110</v>
      </c>
      <c r="C463" s="23" t="s">
        <v>276</v>
      </c>
      <c r="D463" s="24">
        <v>803281.24239999999</v>
      </c>
      <c r="E463" s="24">
        <v>3068001.1167000001</v>
      </c>
      <c r="F463" s="25">
        <f t="shared" si="7"/>
        <v>3871282.3591</v>
      </c>
      <c r="H463" s="26"/>
      <c r="I463" s="28"/>
      <c r="J463" s="26"/>
      <c r="K463" s="28"/>
      <c r="L463" s="26"/>
      <c r="M463" s="26"/>
      <c r="N463" s="28"/>
      <c r="O463" s="28"/>
      <c r="P463" s="28"/>
    </row>
    <row r="464" spans="1:16" ht="18">
      <c r="A464" s="22">
        <v>459</v>
      </c>
      <c r="B464" s="23" t="s">
        <v>110</v>
      </c>
      <c r="C464" s="23" t="s">
        <v>279</v>
      </c>
      <c r="D464" s="24">
        <v>833604.54489999998</v>
      </c>
      <c r="E464" s="24">
        <v>3183816.003</v>
      </c>
      <c r="F464" s="25">
        <f t="shared" si="7"/>
        <v>4017420.5479000001</v>
      </c>
      <c r="H464" s="26"/>
      <c r="I464" s="28"/>
      <c r="J464" s="26"/>
      <c r="K464" s="28"/>
      <c r="L464" s="26"/>
      <c r="M464" s="26"/>
      <c r="N464" s="28"/>
      <c r="O464" s="28"/>
      <c r="P464" s="28"/>
    </row>
    <row r="465" spans="1:16" ht="18">
      <c r="A465" s="22">
        <v>460</v>
      </c>
      <c r="B465" s="23" t="s">
        <v>110</v>
      </c>
      <c r="C465" s="23" t="s">
        <v>281</v>
      </c>
      <c r="D465" s="24">
        <v>1008549.9806</v>
      </c>
      <c r="E465" s="24">
        <v>3851991.4364</v>
      </c>
      <c r="F465" s="25">
        <f t="shared" si="7"/>
        <v>4860541.4170000004</v>
      </c>
      <c r="H465" s="26"/>
      <c r="I465" s="28"/>
      <c r="J465" s="26"/>
      <c r="K465" s="28"/>
      <c r="L465" s="26"/>
      <c r="M465" s="26"/>
      <c r="N465" s="28"/>
      <c r="O465" s="28"/>
      <c r="P465" s="28"/>
    </row>
    <row r="466" spans="1:16" ht="18">
      <c r="A466" s="22">
        <v>461</v>
      </c>
      <c r="B466" s="23" t="s">
        <v>110</v>
      </c>
      <c r="C466" s="23" t="s">
        <v>283</v>
      </c>
      <c r="D466" s="24">
        <v>775000.93480000005</v>
      </c>
      <c r="E466" s="24">
        <v>2959989.1146999998</v>
      </c>
      <c r="F466" s="25">
        <f t="shared" si="7"/>
        <v>3734990.0495000002</v>
      </c>
      <c r="H466" s="26"/>
      <c r="I466" s="28"/>
      <c r="J466" s="26"/>
      <c r="K466" s="28"/>
      <c r="L466" s="26"/>
      <c r="M466" s="26"/>
      <c r="N466" s="28"/>
      <c r="O466" s="28"/>
      <c r="P466" s="28"/>
    </row>
    <row r="467" spans="1:16" ht="18">
      <c r="A467" s="22">
        <v>462</v>
      </c>
      <c r="B467" s="23" t="s">
        <v>110</v>
      </c>
      <c r="C467" s="23" t="s">
        <v>285</v>
      </c>
      <c r="D467" s="24">
        <v>925698.21389999997</v>
      </c>
      <c r="E467" s="24">
        <v>3535552.6856999998</v>
      </c>
      <c r="F467" s="25">
        <f t="shared" si="7"/>
        <v>4461250.8996000001</v>
      </c>
      <c r="H467" s="26"/>
      <c r="I467" s="28"/>
      <c r="J467" s="26"/>
      <c r="K467" s="28"/>
      <c r="L467" s="26"/>
      <c r="M467" s="26"/>
      <c r="N467" s="28"/>
      <c r="O467" s="28"/>
      <c r="P467" s="28"/>
    </row>
    <row r="468" spans="1:16" ht="18">
      <c r="A468" s="22">
        <v>463</v>
      </c>
      <c r="B468" s="23" t="s">
        <v>111</v>
      </c>
      <c r="C468" s="23" t="s">
        <v>289</v>
      </c>
      <c r="D468" s="24">
        <v>988778.58100000001</v>
      </c>
      <c r="E468" s="24">
        <v>3776477.8144999999</v>
      </c>
      <c r="F468" s="25">
        <f t="shared" si="7"/>
        <v>4765256.3954999996</v>
      </c>
      <c r="H468" s="26"/>
      <c r="I468" s="28"/>
      <c r="J468" s="26"/>
      <c r="K468" s="28"/>
      <c r="L468" s="26"/>
      <c r="M468" s="26"/>
      <c r="N468" s="28"/>
      <c r="O468" s="28"/>
      <c r="P468" s="28"/>
    </row>
    <row r="469" spans="1:16" ht="18">
      <c r="A469" s="22">
        <v>464</v>
      </c>
      <c r="B469" s="23" t="s">
        <v>111</v>
      </c>
      <c r="C469" s="23" t="s">
        <v>291</v>
      </c>
      <c r="D469" s="24">
        <v>874303.39870000002</v>
      </c>
      <c r="E469" s="24">
        <v>3339258.6083</v>
      </c>
      <c r="F469" s="25">
        <f t="shared" si="7"/>
        <v>4213562.0070000002</v>
      </c>
      <c r="H469" s="26"/>
      <c r="I469" s="28"/>
      <c r="J469" s="26"/>
      <c r="K469" s="28"/>
      <c r="L469" s="26"/>
      <c r="M469" s="26"/>
      <c r="N469" s="28"/>
      <c r="O469" s="28"/>
      <c r="P469" s="28"/>
    </row>
    <row r="470" spans="1:16" ht="18">
      <c r="A470" s="22">
        <v>465</v>
      </c>
      <c r="B470" s="23" t="s">
        <v>111</v>
      </c>
      <c r="C470" s="23" t="s">
        <v>293</v>
      </c>
      <c r="D470" s="24">
        <v>1103413.2596</v>
      </c>
      <c r="E470" s="24">
        <v>4214306.1904999996</v>
      </c>
      <c r="F470" s="25">
        <f t="shared" si="7"/>
        <v>5317719.4501</v>
      </c>
      <c r="H470" s="26"/>
      <c r="I470" s="28"/>
      <c r="J470" s="26"/>
      <c r="K470" s="28"/>
      <c r="L470" s="26"/>
      <c r="M470" s="26"/>
      <c r="N470" s="28"/>
      <c r="O470" s="28"/>
      <c r="P470" s="28"/>
    </row>
    <row r="471" spans="1:16" ht="18">
      <c r="A471" s="22">
        <v>466</v>
      </c>
      <c r="B471" s="23" t="s">
        <v>111</v>
      </c>
      <c r="C471" s="23" t="s">
        <v>295</v>
      </c>
      <c r="D471" s="24">
        <v>873671.31810000003</v>
      </c>
      <c r="E471" s="24">
        <v>3336844.4799000002</v>
      </c>
      <c r="F471" s="25">
        <f t="shared" si="7"/>
        <v>4210515.7980000004</v>
      </c>
      <c r="H471" s="26"/>
      <c r="I471" s="28"/>
      <c r="J471" s="26"/>
      <c r="K471" s="28"/>
      <c r="L471" s="26"/>
      <c r="M471" s="26"/>
      <c r="N471" s="28"/>
      <c r="O471" s="28"/>
      <c r="P471" s="28"/>
    </row>
    <row r="472" spans="1:16" ht="18">
      <c r="A472" s="22">
        <v>467</v>
      </c>
      <c r="B472" s="23" t="s">
        <v>111</v>
      </c>
      <c r="C472" s="23" t="s">
        <v>297</v>
      </c>
      <c r="D472" s="24">
        <v>1194580.0614</v>
      </c>
      <c r="E472" s="24">
        <v>4562502.8556000004</v>
      </c>
      <c r="F472" s="25">
        <f t="shared" si="7"/>
        <v>5757082.9170000004</v>
      </c>
      <c r="H472" s="26"/>
      <c r="I472" s="28"/>
      <c r="J472" s="26"/>
      <c r="K472" s="28"/>
      <c r="L472" s="26"/>
      <c r="M472" s="26"/>
      <c r="N472" s="28"/>
      <c r="O472" s="28"/>
      <c r="P472" s="28"/>
    </row>
    <row r="473" spans="1:16" ht="18">
      <c r="A473" s="22">
        <v>468</v>
      </c>
      <c r="B473" s="23" t="s">
        <v>111</v>
      </c>
      <c r="C473" s="23" t="s">
        <v>299</v>
      </c>
      <c r="D473" s="24">
        <v>928794.74040000001</v>
      </c>
      <c r="E473" s="24">
        <v>3547379.3613</v>
      </c>
      <c r="F473" s="25">
        <f t="shared" si="7"/>
        <v>4476174.1017000005</v>
      </c>
      <c r="H473" s="26"/>
      <c r="I473" s="28"/>
      <c r="J473" s="26"/>
      <c r="K473" s="28"/>
      <c r="L473" s="26"/>
      <c r="M473" s="26"/>
      <c r="N473" s="28"/>
      <c r="O473" s="28"/>
      <c r="P473" s="28"/>
    </row>
    <row r="474" spans="1:16" ht="18">
      <c r="A474" s="22">
        <v>469</v>
      </c>
      <c r="B474" s="23" t="s">
        <v>111</v>
      </c>
      <c r="C474" s="23" t="s">
        <v>301</v>
      </c>
      <c r="D474" s="24">
        <v>779343.13760000002</v>
      </c>
      <c r="E474" s="24">
        <v>2976573.4465999999</v>
      </c>
      <c r="F474" s="25">
        <f t="shared" si="7"/>
        <v>3755916.5841999999</v>
      </c>
      <c r="H474" s="26"/>
      <c r="I474" s="28"/>
      <c r="J474" s="26"/>
      <c r="K474" s="28"/>
      <c r="L474" s="26"/>
      <c r="M474" s="26"/>
      <c r="N474" s="28"/>
      <c r="O474" s="28"/>
      <c r="P474" s="28"/>
    </row>
    <row r="475" spans="1:16" ht="18">
      <c r="A475" s="22">
        <v>470</v>
      </c>
      <c r="B475" s="23" t="s">
        <v>111</v>
      </c>
      <c r="C475" s="23" t="s">
        <v>303</v>
      </c>
      <c r="D475" s="24">
        <v>913235.57149999996</v>
      </c>
      <c r="E475" s="24">
        <v>3487953.6647000001</v>
      </c>
      <c r="F475" s="25">
        <f t="shared" si="7"/>
        <v>4401189.2362000002</v>
      </c>
      <c r="H475" s="26"/>
      <c r="I475" s="28"/>
      <c r="J475" s="26"/>
      <c r="K475" s="28"/>
      <c r="L475" s="26"/>
      <c r="M475" s="26"/>
      <c r="N475" s="28"/>
      <c r="O475" s="28"/>
      <c r="P475" s="28"/>
    </row>
    <row r="476" spans="1:16" ht="18">
      <c r="A476" s="22">
        <v>471</v>
      </c>
      <c r="B476" s="23" t="s">
        <v>111</v>
      </c>
      <c r="C476" s="23" t="s">
        <v>305</v>
      </c>
      <c r="D476" s="24">
        <v>895613.67099999997</v>
      </c>
      <c r="E476" s="24">
        <v>3420649.7025000001</v>
      </c>
      <c r="F476" s="25">
        <f t="shared" si="7"/>
        <v>4316263.3734999998</v>
      </c>
      <c r="H476" s="26"/>
      <c r="I476" s="28"/>
      <c r="J476" s="26"/>
      <c r="K476" s="28"/>
      <c r="L476" s="26"/>
      <c r="M476" s="26"/>
      <c r="N476" s="28"/>
      <c r="O476" s="28"/>
      <c r="P476" s="28"/>
    </row>
    <row r="477" spans="1:16" ht="18">
      <c r="A477" s="22">
        <v>472</v>
      </c>
      <c r="B477" s="23" t="s">
        <v>111</v>
      </c>
      <c r="C477" s="23" t="s">
        <v>307</v>
      </c>
      <c r="D477" s="24">
        <v>946866.84470000002</v>
      </c>
      <c r="E477" s="24">
        <v>3616402.8034999999</v>
      </c>
      <c r="F477" s="25">
        <f t="shared" si="7"/>
        <v>4563269.6481999997</v>
      </c>
      <c r="H477" s="26"/>
      <c r="I477" s="28"/>
      <c r="J477" s="26"/>
      <c r="K477" s="28"/>
      <c r="L477" s="26"/>
      <c r="M477" s="26"/>
      <c r="N477" s="28"/>
      <c r="O477" s="28"/>
      <c r="P477" s="28"/>
    </row>
    <row r="478" spans="1:16" ht="18">
      <c r="A478" s="22">
        <v>473</v>
      </c>
      <c r="B478" s="23" t="s">
        <v>111</v>
      </c>
      <c r="C478" s="23" t="s">
        <v>111</v>
      </c>
      <c r="D478" s="24">
        <v>833516.11069999996</v>
      </c>
      <c r="E478" s="24">
        <v>3183478.2431000001</v>
      </c>
      <c r="F478" s="25">
        <f t="shared" si="7"/>
        <v>4016994.3538000002</v>
      </c>
      <c r="H478" s="26"/>
      <c r="I478" s="28"/>
      <c r="J478" s="26"/>
      <c r="K478" s="28"/>
      <c r="L478" s="26"/>
      <c r="M478" s="26"/>
      <c r="N478" s="28"/>
      <c r="O478" s="28"/>
      <c r="P478" s="28"/>
    </row>
    <row r="479" spans="1:16" ht="18">
      <c r="A479" s="22">
        <v>474</v>
      </c>
      <c r="B479" s="23" t="s">
        <v>111</v>
      </c>
      <c r="C479" s="23" t="s">
        <v>310</v>
      </c>
      <c r="D479" s="24">
        <v>1064156.0866</v>
      </c>
      <c r="E479" s="24">
        <v>4064369.8489999999</v>
      </c>
      <c r="F479" s="25">
        <f t="shared" si="7"/>
        <v>5128525.9356000004</v>
      </c>
      <c r="H479" s="26"/>
      <c r="I479" s="28"/>
      <c r="J479" s="26"/>
      <c r="K479" s="28"/>
      <c r="L479" s="26"/>
      <c r="M479" s="26"/>
      <c r="N479" s="28"/>
      <c r="O479" s="28"/>
      <c r="P479" s="28"/>
    </row>
    <row r="480" spans="1:16" ht="18">
      <c r="A480" s="22">
        <v>475</v>
      </c>
      <c r="B480" s="23" t="s">
        <v>111</v>
      </c>
      <c r="C480" s="23" t="s">
        <v>312</v>
      </c>
      <c r="D480" s="24">
        <v>702406.52760000003</v>
      </c>
      <c r="E480" s="24">
        <v>2682726.6680999999</v>
      </c>
      <c r="F480" s="25">
        <f t="shared" si="7"/>
        <v>3385133.1957</v>
      </c>
      <c r="H480" s="26"/>
      <c r="I480" s="28"/>
      <c r="J480" s="26"/>
      <c r="K480" s="28"/>
      <c r="L480" s="26"/>
      <c r="M480" s="26"/>
      <c r="N480" s="28"/>
      <c r="O480" s="28"/>
      <c r="P480" s="28"/>
    </row>
    <row r="481" spans="1:16" ht="18">
      <c r="A481" s="22">
        <v>476</v>
      </c>
      <c r="B481" s="23" t="s">
        <v>111</v>
      </c>
      <c r="C481" s="23" t="s">
        <v>314</v>
      </c>
      <c r="D481" s="24">
        <v>1021193.6243</v>
      </c>
      <c r="E481" s="24">
        <v>3900281.7620000001</v>
      </c>
      <c r="F481" s="25">
        <f t="shared" si="7"/>
        <v>4921475.3863000004</v>
      </c>
      <c r="H481" s="26"/>
      <c r="I481" s="28"/>
      <c r="J481" s="26"/>
      <c r="K481" s="28"/>
      <c r="L481" s="26"/>
      <c r="M481" s="26"/>
      <c r="N481" s="28"/>
      <c r="O481" s="28"/>
      <c r="P481" s="28"/>
    </row>
    <row r="482" spans="1:16" ht="36">
      <c r="A482" s="22">
        <v>477</v>
      </c>
      <c r="B482" s="23" t="s">
        <v>111</v>
      </c>
      <c r="C482" s="23" t="s">
        <v>316</v>
      </c>
      <c r="D482" s="24">
        <v>681912.63269999996</v>
      </c>
      <c r="E482" s="24">
        <v>2604453.5937000001</v>
      </c>
      <c r="F482" s="25">
        <f t="shared" si="7"/>
        <v>3286366.2264</v>
      </c>
      <c r="H482" s="26"/>
      <c r="I482" s="28"/>
      <c r="J482" s="26"/>
      <c r="K482" s="28"/>
      <c r="L482" s="26"/>
      <c r="M482" s="26"/>
      <c r="N482" s="28"/>
      <c r="O482" s="28"/>
      <c r="P482" s="28"/>
    </row>
    <row r="483" spans="1:16" ht="18">
      <c r="A483" s="22">
        <v>478</v>
      </c>
      <c r="B483" s="23" t="s">
        <v>111</v>
      </c>
      <c r="C483" s="23" t="s">
        <v>318</v>
      </c>
      <c r="D483" s="24">
        <v>988617.90789999999</v>
      </c>
      <c r="E483" s="24">
        <v>3775864.1497999998</v>
      </c>
      <c r="F483" s="25">
        <f t="shared" si="7"/>
        <v>4764482.0576999998</v>
      </c>
      <c r="H483" s="26"/>
      <c r="I483" s="28"/>
      <c r="J483" s="26"/>
      <c r="K483" s="28"/>
      <c r="L483" s="26"/>
      <c r="M483" s="26"/>
      <c r="N483" s="28"/>
      <c r="O483" s="28"/>
      <c r="P483" s="28"/>
    </row>
    <row r="484" spans="1:16" ht="18">
      <c r="A484" s="22">
        <v>479</v>
      </c>
      <c r="B484" s="23" t="s">
        <v>111</v>
      </c>
      <c r="C484" s="23" t="s">
        <v>320</v>
      </c>
      <c r="D484" s="24">
        <v>1236426.8643</v>
      </c>
      <c r="E484" s="24">
        <v>4722329.8640999999</v>
      </c>
      <c r="F484" s="25">
        <f t="shared" si="7"/>
        <v>5958756.7284000004</v>
      </c>
      <c r="H484" s="26"/>
      <c r="I484" s="28"/>
      <c r="J484" s="26"/>
      <c r="K484" s="28"/>
      <c r="L484" s="26"/>
      <c r="M484" s="26"/>
      <c r="N484" s="28"/>
      <c r="O484" s="28"/>
      <c r="P484" s="28"/>
    </row>
    <row r="485" spans="1:16" ht="18">
      <c r="A485" s="22">
        <v>480</v>
      </c>
      <c r="B485" s="23" t="s">
        <v>111</v>
      </c>
      <c r="C485" s="23" t="s">
        <v>323</v>
      </c>
      <c r="D485" s="24">
        <v>933967.80740000005</v>
      </c>
      <c r="E485" s="24">
        <v>3567137.0435000001</v>
      </c>
      <c r="F485" s="25">
        <f t="shared" si="7"/>
        <v>4501104.8509</v>
      </c>
      <c r="H485" s="26"/>
      <c r="I485" s="28"/>
      <c r="J485" s="26"/>
      <c r="K485" s="28"/>
      <c r="L485" s="26"/>
      <c r="M485" s="26"/>
      <c r="N485" s="28"/>
      <c r="O485" s="28"/>
      <c r="P485" s="28"/>
    </row>
    <row r="486" spans="1:16" ht="18">
      <c r="A486" s="22">
        <v>481</v>
      </c>
      <c r="B486" s="23" t="s">
        <v>111</v>
      </c>
      <c r="C486" s="23" t="s">
        <v>324</v>
      </c>
      <c r="D486" s="24">
        <v>884323.63029999996</v>
      </c>
      <c r="E486" s="24">
        <v>3377529.2412999999</v>
      </c>
      <c r="F486" s="25">
        <f t="shared" si="7"/>
        <v>4261852.8716000002</v>
      </c>
      <c r="H486" s="26"/>
      <c r="I486" s="28"/>
      <c r="J486" s="26"/>
      <c r="K486" s="28"/>
      <c r="L486" s="26"/>
      <c r="M486" s="26"/>
      <c r="N486" s="28"/>
      <c r="O486" s="28"/>
      <c r="P486" s="28"/>
    </row>
    <row r="487" spans="1:16" ht="18">
      <c r="A487" s="22">
        <v>482</v>
      </c>
      <c r="B487" s="23" t="s">
        <v>111</v>
      </c>
      <c r="C487" s="23" t="s">
        <v>326</v>
      </c>
      <c r="D487" s="24">
        <v>948208.73239999998</v>
      </c>
      <c r="E487" s="24">
        <v>3621527.9235999999</v>
      </c>
      <c r="F487" s="25">
        <f t="shared" si="7"/>
        <v>4569736.6560000004</v>
      </c>
      <c r="H487" s="26"/>
      <c r="I487" s="28"/>
      <c r="J487" s="26"/>
      <c r="K487" s="28"/>
      <c r="L487" s="26"/>
      <c r="M487" s="26"/>
      <c r="N487" s="28"/>
      <c r="O487" s="28"/>
      <c r="P487" s="28"/>
    </row>
    <row r="488" spans="1:16" ht="18">
      <c r="A488" s="22">
        <v>483</v>
      </c>
      <c r="B488" s="23" t="s">
        <v>111</v>
      </c>
      <c r="C488" s="23" t="s">
        <v>328</v>
      </c>
      <c r="D488" s="24">
        <v>927789.49679999996</v>
      </c>
      <c r="E488" s="24">
        <v>3543539.9981</v>
      </c>
      <c r="F488" s="25">
        <f t="shared" si="7"/>
        <v>4471329.4949000003</v>
      </c>
      <c r="H488" s="26"/>
      <c r="I488" s="28"/>
      <c r="J488" s="26"/>
      <c r="K488" s="28"/>
      <c r="L488" s="26"/>
      <c r="M488" s="26"/>
      <c r="N488" s="28"/>
      <c r="O488" s="28"/>
      <c r="P488" s="28"/>
    </row>
    <row r="489" spans="1:16" ht="18">
      <c r="A489" s="22">
        <v>484</v>
      </c>
      <c r="B489" s="23" t="s">
        <v>112</v>
      </c>
      <c r="C489" s="23" t="s">
        <v>332</v>
      </c>
      <c r="D489" s="24">
        <v>801287.72329999995</v>
      </c>
      <c r="E489" s="24">
        <v>3060387.1971999998</v>
      </c>
      <c r="F489" s="25">
        <f t="shared" si="7"/>
        <v>3861674.9205</v>
      </c>
      <c r="H489" s="26"/>
      <c r="I489" s="28"/>
      <c r="J489" s="26"/>
      <c r="K489" s="28"/>
      <c r="L489" s="26"/>
      <c r="M489" s="26"/>
      <c r="N489" s="28"/>
      <c r="O489" s="28"/>
      <c r="P489" s="28"/>
    </row>
    <row r="490" spans="1:16" ht="18">
      <c r="A490" s="22">
        <v>485</v>
      </c>
      <c r="B490" s="23" t="s">
        <v>112</v>
      </c>
      <c r="C490" s="23" t="s">
        <v>334</v>
      </c>
      <c r="D490" s="24">
        <v>1317671.2091999999</v>
      </c>
      <c r="E490" s="24">
        <v>5032629.3306</v>
      </c>
      <c r="F490" s="25">
        <f t="shared" si="7"/>
        <v>6350300.5398000004</v>
      </c>
      <c r="H490" s="26"/>
      <c r="I490" s="28"/>
      <c r="J490" s="26"/>
      <c r="K490" s="28"/>
      <c r="L490" s="26"/>
      <c r="M490" s="26"/>
      <c r="N490" s="28"/>
      <c r="O490" s="28"/>
      <c r="P490" s="28"/>
    </row>
    <row r="491" spans="1:16" ht="18">
      <c r="A491" s="22">
        <v>486</v>
      </c>
      <c r="B491" s="23" t="s">
        <v>112</v>
      </c>
      <c r="C491" s="23" t="s">
        <v>336</v>
      </c>
      <c r="D491" s="24">
        <v>1009912.2705</v>
      </c>
      <c r="E491" s="24">
        <v>3857194.4794999999</v>
      </c>
      <c r="F491" s="25">
        <f t="shared" si="7"/>
        <v>4867106.75</v>
      </c>
      <c r="H491" s="26"/>
      <c r="I491" s="28"/>
      <c r="J491" s="26"/>
      <c r="K491" s="28"/>
      <c r="L491" s="26"/>
      <c r="M491" s="26"/>
      <c r="N491" s="28"/>
      <c r="O491" s="28"/>
      <c r="P491" s="28"/>
    </row>
    <row r="492" spans="1:16" ht="18">
      <c r="A492" s="22">
        <v>487</v>
      </c>
      <c r="B492" s="23" t="s">
        <v>112</v>
      </c>
      <c r="C492" s="23" t="s">
        <v>102</v>
      </c>
      <c r="D492" s="24">
        <v>615014.10589999997</v>
      </c>
      <c r="E492" s="24">
        <v>2348945.6296000001</v>
      </c>
      <c r="F492" s="25">
        <f t="shared" si="7"/>
        <v>2963959.7355</v>
      </c>
      <c r="H492" s="26"/>
      <c r="I492" s="28"/>
      <c r="J492" s="26"/>
      <c r="K492" s="28"/>
      <c r="L492" s="26"/>
      <c r="M492" s="26"/>
      <c r="N492" s="28"/>
      <c r="O492" s="28"/>
      <c r="P492" s="28"/>
    </row>
    <row r="493" spans="1:16" ht="18">
      <c r="A493" s="22">
        <v>488</v>
      </c>
      <c r="B493" s="23" t="s">
        <v>112</v>
      </c>
      <c r="C493" s="23" t="s">
        <v>339</v>
      </c>
      <c r="D493" s="24">
        <v>1067113.6555000001</v>
      </c>
      <c r="E493" s="24">
        <v>4075665.7988999998</v>
      </c>
      <c r="F493" s="25">
        <f t="shared" si="7"/>
        <v>5142779.4544000002</v>
      </c>
      <c r="H493" s="26"/>
      <c r="I493" s="28"/>
      <c r="J493" s="26"/>
      <c r="K493" s="28"/>
      <c r="L493" s="26"/>
      <c r="M493" s="26"/>
      <c r="N493" s="28"/>
      <c r="O493" s="28"/>
      <c r="P493" s="28"/>
    </row>
    <row r="494" spans="1:16" ht="18">
      <c r="A494" s="22">
        <v>489</v>
      </c>
      <c r="B494" s="23" t="s">
        <v>112</v>
      </c>
      <c r="C494" s="23" t="s">
        <v>341</v>
      </c>
      <c r="D494" s="24">
        <v>917170.61510000005</v>
      </c>
      <c r="E494" s="24">
        <v>3502982.9191000001</v>
      </c>
      <c r="F494" s="25">
        <f t="shared" si="7"/>
        <v>4420153.5341999996</v>
      </c>
      <c r="H494" s="26"/>
      <c r="I494" s="28"/>
      <c r="J494" s="26"/>
      <c r="K494" s="28"/>
      <c r="L494" s="26"/>
      <c r="M494" s="26"/>
      <c r="N494" s="28"/>
      <c r="O494" s="28"/>
      <c r="P494" s="28"/>
    </row>
    <row r="495" spans="1:16" ht="18">
      <c r="A495" s="22">
        <v>490</v>
      </c>
      <c r="B495" s="23" t="s">
        <v>112</v>
      </c>
      <c r="C495" s="23" t="s">
        <v>343</v>
      </c>
      <c r="D495" s="24">
        <v>927055.16350000002</v>
      </c>
      <c r="E495" s="24">
        <v>3540735.3322000001</v>
      </c>
      <c r="F495" s="25">
        <f t="shared" si="7"/>
        <v>4467790.4956999999</v>
      </c>
      <c r="H495" s="26"/>
      <c r="I495" s="28"/>
      <c r="J495" s="26"/>
      <c r="K495" s="28"/>
      <c r="L495" s="26"/>
      <c r="M495" s="26"/>
      <c r="N495" s="28"/>
      <c r="O495" s="28"/>
      <c r="P495" s="28"/>
    </row>
    <row r="496" spans="1:16" ht="18">
      <c r="A496" s="22">
        <v>491</v>
      </c>
      <c r="B496" s="23" t="s">
        <v>112</v>
      </c>
      <c r="C496" s="23" t="s">
        <v>345</v>
      </c>
      <c r="D496" s="24">
        <v>1093201.4305</v>
      </c>
      <c r="E496" s="24">
        <v>4175303.7823000001</v>
      </c>
      <c r="F496" s="25">
        <f t="shared" si="7"/>
        <v>5268505.2127999999</v>
      </c>
      <c r="H496" s="26"/>
      <c r="I496" s="28"/>
      <c r="J496" s="26"/>
      <c r="K496" s="28"/>
      <c r="L496" s="26"/>
      <c r="M496" s="26"/>
      <c r="N496" s="28"/>
      <c r="O496" s="28"/>
      <c r="P496" s="28"/>
    </row>
    <row r="497" spans="1:16" ht="18">
      <c r="A497" s="22">
        <v>492</v>
      </c>
      <c r="B497" s="23" t="s">
        <v>112</v>
      </c>
      <c r="C497" s="23" t="s">
        <v>347</v>
      </c>
      <c r="D497" s="24">
        <v>790312.96279999998</v>
      </c>
      <c r="E497" s="24">
        <v>3018470.8971000002</v>
      </c>
      <c r="F497" s="25">
        <f t="shared" si="7"/>
        <v>3808783.8599</v>
      </c>
      <c r="H497" s="26"/>
      <c r="I497" s="28"/>
      <c r="J497" s="26"/>
      <c r="K497" s="28"/>
      <c r="L497" s="26"/>
      <c r="M497" s="26"/>
      <c r="N497" s="28"/>
      <c r="O497" s="28"/>
      <c r="P497" s="28"/>
    </row>
    <row r="498" spans="1:16" ht="18">
      <c r="A498" s="22">
        <v>493</v>
      </c>
      <c r="B498" s="23" t="s">
        <v>112</v>
      </c>
      <c r="C498" s="23" t="s">
        <v>349</v>
      </c>
      <c r="D498" s="24">
        <v>1050979.5824</v>
      </c>
      <c r="E498" s="24">
        <v>4014044.35</v>
      </c>
      <c r="F498" s="25">
        <f t="shared" si="7"/>
        <v>5065023.9324000003</v>
      </c>
      <c r="H498" s="26"/>
      <c r="I498" s="28"/>
      <c r="J498" s="26"/>
      <c r="K498" s="28"/>
      <c r="L498" s="26"/>
      <c r="M498" s="26"/>
      <c r="N498" s="28"/>
      <c r="O498" s="28"/>
      <c r="P498" s="28"/>
    </row>
    <row r="499" spans="1:16" ht="18">
      <c r="A499" s="22">
        <v>494</v>
      </c>
      <c r="B499" s="23" t="s">
        <v>112</v>
      </c>
      <c r="C499" s="23" t="s">
        <v>351</v>
      </c>
      <c r="D499" s="24">
        <v>833142.36529999995</v>
      </c>
      <c r="E499" s="24">
        <v>3182050.784</v>
      </c>
      <c r="F499" s="25">
        <f t="shared" si="7"/>
        <v>4015193.1493000002</v>
      </c>
      <c r="H499" s="26"/>
      <c r="I499" s="28"/>
      <c r="J499" s="26"/>
      <c r="K499" s="28"/>
      <c r="L499" s="26"/>
      <c r="M499" s="26"/>
      <c r="N499" s="28"/>
      <c r="O499" s="28"/>
      <c r="P499" s="28"/>
    </row>
    <row r="500" spans="1:16" ht="18">
      <c r="A500" s="22">
        <v>495</v>
      </c>
      <c r="B500" s="23" t="s">
        <v>112</v>
      </c>
      <c r="C500" s="23" t="s">
        <v>353</v>
      </c>
      <c r="D500" s="24">
        <v>740024.39850000001</v>
      </c>
      <c r="E500" s="24">
        <v>2826401.9638999999</v>
      </c>
      <c r="F500" s="25">
        <f t="shared" si="7"/>
        <v>3566426.3624</v>
      </c>
      <c r="H500" s="26"/>
      <c r="I500" s="28"/>
      <c r="J500" s="26"/>
      <c r="K500" s="28"/>
      <c r="L500" s="26"/>
      <c r="M500" s="26"/>
      <c r="N500" s="28"/>
      <c r="O500" s="28"/>
      <c r="P500" s="28"/>
    </row>
    <row r="501" spans="1:16" ht="18">
      <c r="A501" s="22">
        <v>496</v>
      </c>
      <c r="B501" s="23" t="s">
        <v>112</v>
      </c>
      <c r="C501" s="23" t="s">
        <v>355</v>
      </c>
      <c r="D501" s="24">
        <v>619190.87159999995</v>
      </c>
      <c r="E501" s="24">
        <v>2364898.1017999998</v>
      </c>
      <c r="F501" s="25">
        <f t="shared" si="7"/>
        <v>2984088.9734</v>
      </c>
      <c r="H501" s="26"/>
      <c r="I501" s="28"/>
      <c r="J501" s="26"/>
      <c r="K501" s="28"/>
      <c r="L501" s="26"/>
      <c r="M501" s="26"/>
      <c r="N501" s="28"/>
      <c r="O501" s="28"/>
      <c r="P501" s="28"/>
    </row>
    <row r="502" spans="1:16" ht="18">
      <c r="A502" s="22">
        <v>497</v>
      </c>
      <c r="B502" s="23" t="s">
        <v>112</v>
      </c>
      <c r="C502" s="23" t="s">
        <v>357</v>
      </c>
      <c r="D502" s="24">
        <v>616565.20429999998</v>
      </c>
      <c r="E502" s="24">
        <v>2354869.7958999998</v>
      </c>
      <c r="F502" s="25">
        <f t="shared" si="7"/>
        <v>2971435.0002000001</v>
      </c>
      <c r="H502" s="26"/>
      <c r="I502" s="28"/>
      <c r="J502" s="26"/>
      <c r="K502" s="28"/>
      <c r="L502" s="26"/>
      <c r="M502" s="26"/>
      <c r="N502" s="28"/>
      <c r="O502" s="28"/>
      <c r="P502" s="28"/>
    </row>
    <row r="503" spans="1:16" ht="18">
      <c r="A503" s="22">
        <v>498</v>
      </c>
      <c r="B503" s="23" t="s">
        <v>112</v>
      </c>
      <c r="C503" s="23" t="s">
        <v>359</v>
      </c>
      <c r="D503" s="24">
        <v>704014.89370000002</v>
      </c>
      <c r="E503" s="24">
        <v>2688869.5589000001</v>
      </c>
      <c r="F503" s="25">
        <f t="shared" si="7"/>
        <v>3392884.4526</v>
      </c>
      <c r="H503" s="26"/>
      <c r="I503" s="28"/>
      <c r="J503" s="26"/>
      <c r="K503" s="28"/>
      <c r="L503" s="26"/>
      <c r="M503" s="26"/>
      <c r="N503" s="28"/>
      <c r="O503" s="28"/>
      <c r="P503" s="28"/>
    </row>
    <row r="504" spans="1:16" ht="18">
      <c r="A504" s="22">
        <v>499</v>
      </c>
      <c r="B504" s="23" t="s">
        <v>112</v>
      </c>
      <c r="C504" s="23" t="s">
        <v>361</v>
      </c>
      <c r="D504" s="24">
        <v>852101.6385</v>
      </c>
      <c r="E504" s="24">
        <v>3254462.622</v>
      </c>
      <c r="F504" s="25">
        <f t="shared" si="7"/>
        <v>4106564.2604999999</v>
      </c>
      <c r="H504" s="26"/>
      <c r="I504" s="28"/>
      <c r="J504" s="26"/>
      <c r="K504" s="28"/>
      <c r="L504" s="26"/>
      <c r="M504" s="26"/>
      <c r="N504" s="28"/>
      <c r="O504" s="28"/>
      <c r="P504" s="28"/>
    </row>
    <row r="505" spans="1:16" ht="18">
      <c r="A505" s="22">
        <v>500</v>
      </c>
      <c r="B505" s="23" t="s">
        <v>113</v>
      </c>
      <c r="C505" s="23" t="s">
        <v>366</v>
      </c>
      <c r="D505" s="24">
        <v>1195764.7727999999</v>
      </c>
      <c r="E505" s="24">
        <v>4567027.6666999999</v>
      </c>
      <c r="F505" s="25">
        <f t="shared" si="7"/>
        <v>5762792.4395000003</v>
      </c>
      <c r="H505" s="26"/>
      <c r="I505" s="28"/>
      <c r="J505" s="26"/>
      <c r="K505" s="28"/>
      <c r="L505" s="26"/>
      <c r="M505" s="26"/>
      <c r="N505" s="28"/>
      <c r="O505" s="28"/>
      <c r="P505" s="28"/>
    </row>
    <row r="506" spans="1:16" ht="36">
      <c r="A506" s="22">
        <v>501</v>
      </c>
      <c r="B506" s="23" t="s">
        <v>113</v>
      </c>
      <c r="C506" s="23" t="s">
        <v>368</v>
      </c>
      <c r="D506" s="24">
        <v>1536997.5725</v>
      </c>
      <c r="E506" s="24">
        <v>5870310.4463999998</v>
      </c>
      <c r="F506" s="25">
        <f t="shared" si="7"/>
        <v>7407308.0188999996</v>
      </c>
      <c r="H506" s="26"/>
      <c r="I506" s="28"/>
      <c r="J506" s="26"/>
      <c r="K506" s="28"/>
      <c r="L506" s="26"/>
      <c r="M506" s="26"/>
      <c r="N506" s="28"/>
      <c r="O506" s="28"/>
      <c r="P506" s="28"/>
    </row>
    <row r="507" spans="1:16" ht="18">
      <c r="A507" s="22">
        <v>502</v>
      </c>
      <c r="B507" s="23" t="s">
        <v>113</v>
      </c>
      <c r="C507" s="23" t="s">
        <v>370</v>
      </c>
      <c r="D507" s="24">
        <v>2478701.6845</v>
      </c>
      <c r="E507" s="24">
        <v>9466995.0377999991</v>
      </c>
      <c r="F507" s="25">
        <f t="shared" si="7"/>
        <v>11945696.7223</v>
      </c>
      <c r="H507" s="26"/>
      <c r="I507" s="28"/>
      <c r="J507" s="26"/>
      <c r="K507" s="28"/>
      <c r="L507" s="26"/>
      <c r="M507" s="26"/>
      <c r="N507" s="28"/>
      <c r="O507" s="28"/>
      <c r="P507" s="28"/>
    </row>
    <row r="508" spans="1:16" ht="18">
      <c r="A508" s="22">
        <v>503</v>
      </c>
      <c r="B508" s="23" t="s">
        <v>113</v>
      </c>
      <c r="C508" s="23" t="s">
        <v>372</v>
      </c>
      <c r="D508" s="24">
        <v>968784.45629999996</v>
      </c>
      <c r="E508" s="24">
        <v>3700113.5303000002</v>
      </c>
      <c r="F508" s="25">
        <f t="shared" si="7"/>
        <v>4668897.9866000004</v>
      </c>
      <c r="H508" s="26"/>
      <c r="I508" s="28"/>
      <c r="J508" s="26"/>
      <c r="K508" s="28"/>
      <c r="L508" s="26"/>
      <c r="M508" s="26"/>
      <c r="N508" s="28"/>
      <c r="O508" s="28"/>
      <c r="P508" s="28"/>
    </row>
    <row r="509" spans="1:16" ht="18">
      <c r="A509" s="22">
        <v>504</v>
      </c>
      <c r="B509" s="23" t="s">
        <v>113</v>
      </c>
      <c r="C509" s="23" t="s">
        <v>374</v>
      </c>
      <c r="D509" s="24">
        <v>814501.71990000003</v>
      </c>
      <c r="E509" s="24">
        <v>3110855.8923999998</v>
      </c>
      <c r="F509" s="25">
        <f t="shared" si="7"/>
        <v>3925357.6123000002</v>
      </c>
      <c r="H509" s="26"/>
      <c r="I509" s="28"/>
      <c r="J509" s="26"/>
      <c r="K509" s="28"/>
      <c r="L509" s="26"/>
      <c r="M509" s="26"/>
      <c r="N509" s="28"/>
      <c r="O509" s="28"/>
      <c r="P509" s="28"/>
    </row>
    <row r="510" spans="1:16" ht="18">
      <c r="A510" s="22">
        <v>505</v>
      </c>
      <c r="B510" s="23" t="s">
        <v>113</v>
      </c>
      <c r="C510" s="23" t="s">
        <v>376</v>
      </c>
      <c r="D510" s="24">
        <v>910582.87309999997</v>
      </c>
      <c r="E510" s="24">
        <v>3477822.1176999998</v>
      </c>
      <c r="F510" s="25">
        <f t="shared" si="7"/>
        <v>4388404.9907999998</v>
      </c>
      <c r="H510" s="26"/>
      <c r="I510" s="28"/>
      <c r="J510" s="26"/>
      <c r="K510" s="28"/>
      <c r="L510" s="26"/>
      <c r="M510" s="26"/>
      <c r="N510" s="28"/>
      <c r="O510" s="28"/>
      <c r="P510" s="28"/>
    </row>
    <row r="511" spans="1:16" ht="18">
      <c r="A511" s="22">
        <v>506</v>
      </c>
      <c r="B511" s="23" t="s">
        <v>113</v>
      </c>
      <c r="C511" s="23" t="s">
        <v>378</v>
      </c>
      <c r="D511" s="24">
        <v>836054.19429999997</v>
      </c>
      <c r="E511" s="24">
        <v>3193172.0378999999</v>
      </c>
      <c r="F511" s="25">
        <f t="shared" si="7"/>
        <v>4029226.2322</v>
      </c>
      <c r="H511" s="26"/>
      <c r="I511" s="28"/>
      <c r="J511" s="26"/>
      <c r="K511" s="28"/>
      <c r="L511" s="26"/>
      <c r="M511" s="26"/>
      <c r="N511" s="28"/>
      <c r="O511" s="28"/>
      <c r="P511" s="28"/>
    </row>
    <row r="512" spans="1:16" ht="18">
      <c r="A512" s="22">
        <v>507</v>
      </c>
      <c r="B512" s="23" t="s">
        <v>113</v>
      </c>
      <c r="C512" s="23" t="s">
        <v>380</v>
      </c>
      <c r="D512" s="24">
        <v>1008610.4421</v>
      </c>
      <c r="E512" s="24">
        <v>3852222.3591</v>
      </c>
      <c r="F512" s="25">
        <f t="shared" si="7"/>
        <v>4860832.8011999996</v>
      </c>
      <c r="H512" s="26"/>
      <c r="I512" s="28"/>
      <c r="J512" s="26"/>
      <c r="K512" s="28"/>
      <c r="L512" s="26"/>
      <c r="M512" s="26"/>
      <c r="N512" s="28"/>
      <c r="O512" s="28"/>
      <c r="P512" s="28"/>
    </row>
    <row r="513" spans="1:16" ht="18">
      <c r="A513" s="22">
        <v>508</v>
      </c>
      <c r="B513" s="23" t="s">
        <v>113</v>
      </c>
      <c r="C513" s="23" t="s">
        <v>383</v>
      </c>
      <c r="D513" s="24">
        <v>673486.07990000001</v>
      </c>
      <c r="E513" s="24">
        <v>2572269.7559000002</v>
      </c>
      <c r="F513" s="25">
        <f t="shared" si="7"/>
        <v>3245755.8358</v>
      </c>
      <c r="H513" s="26"/>
      <c r="I513" s="28"/>
      <c r="J513" s="26"/>
      <c r="K513" s="28"/>
      <c r="L513" s="26"/>
      <c r="M513" s="26"/>
      <c r="N513" s="28"/>
      <c r="O513" s="28"/>
      <c r="P513" s="28"/>
    </row>
    <row r="514" spans="1:16" ht="18">
      <c r="A514" s="22">
        <v>509</v>
      </c>
      <c r="B514" s="23" t="s">
        <v>113</v>
      </c>
      <c r="C514" s="23" t="s">
        <v>385</v>
      </c>
      <c r="D514" s="24">
        <v>1148361.5745999999</v>
      </c>
      <c r="E514" s="24">
        <v>4385978.9166000001</v>
      </c>
      <c r="F514" s="25">
        <f t="shared" si="7"/>
        <v>5534340.4912</v>
      </c>
      <c r="H514" s="26"/>
      <c r="I514" s="28"/>
      <c r="J514" s="26"/>
      <c r="K514" s="28"/>
      <c r="L514" s="26"/>
      <c r="M514" s="26"/>
      <c r="N514" s="28"/>
      <c r="O514" s="28"/>
      <c r="P514" s="28"/>
    </row>
    <row r="515" spans="1:16" ht="18">
      <c r="A515" s="22">
        <v>510</v>
      </c>
      <c r="B515" s="23" t="s">
        <v>113</v>
      </c>
      <c r="C515" s="23" t="s">
        <v>387</v>
      </c>
      <c r="D515" s="24">
        <v>992701.77190000005</v>
      </c>
      <c r="E515" s="24">
        <v>3791461.7993999999</v>
      </c>
      <c r="F515" s="25">
        <f t="shared" si="7"/>
        <v>4784163.5713</v>
      </c>
      <c r="H515" s="26"/>
      <c r="I515" s="28"/>
      <c r="J515" s="26"/>
      <c r="K515" s="28"/>
      <c r="L515" s="26"/>
      <c r="M515" s="26"/>
      <c r="N515" s="28"/>
      <c r="O515" s="28"/>
      <c r="P515" s="28"/>
    </row>
    <row r="516" spans="1:16" ht="18">
      <c r="A516" s="22">
        <v>511</v>
      </c>
      <c r="B516" s="23" t="s">
        <v>113</v>
      </c>
      <c r="C516" s="23" t="s">
        <v>389</v>
      </c>
      <c r="D516" s="24">
        <v>1364915.6991000001</v>
      </c>
      <c r="E516" s="24">
        <v>5213071.9205999998</v>
      </c>
      <c r="F516" s="25">
        <f t="shared" si="7"/>
        <v>6577987.6196999997</v>
      </c>
      <c r="H516" s="26"/>
      <c r="I516" s="28"/>
      <c r="J516" s="26"/>
      <c r="K516" s="28"/>
      <c r="L516" s="26"/>
      <c r="M516" s="26"/>
      <c r="N516" s="28"/>
      <c r="O516" s="28"/>
      <c r="P516" s="28"/>
    </row>
    <row r="517" spans="1:16" ht="18">
      <c r="A517" s="22">
        <v>512</v>
      </c>
      <c r="B517" s="23" t="s">
        <v>113</v>
      </c>
      <c r="C517" s="23" t="s">
        <v>391</v>
      </c>
      <c r="D517" s="24">
        <v>1476750.5930000001</v>
      </c>
      <c r="E517" s="24">
        <v>5640206.9776999997</v>
      </c>
      <c r="F517" s="25">
        <f t="shared" si="7"/>
        <v>7116957.5707</v>
      </c>
      <c r="H517" s="26"/>
      <c r="I517" s="28"/>
      <c r="J517" s="26"/>
      <c r="K517" s="28"/>
      <c r="L517" s="26"/>
      <c r="M517" s="26"/>
      <c r="N517" s="28"/>
      <c r="O517" s="28"/>
      <c r="P517" s="28"/>
    </row>
    <row r="518" spans="1:16" ht="18">
      <c r="A518" s="22">
        <v>513</v>
      </c>
      <c r="B518" s="23" t="s">
        <v>113</v>
      </c>
      <c r="C518" s="23" t="s">
        <v>393</v>
      </c>
      <c r="D518" s="24">
        <v>794957.67760000005</v>
      </c>
      <c r="E518" s="24">
        <v>3036210.6244999999</v>
      </c>
      <c r="F518" s="25">
        <f t="shared" si="7"/>
        <v>3831168.3021</v>
      </c>
      <c r="H518" s="26"/>
      <c r="I518" s="28"/>
      <c r="J518" s="26"/>
      <c r="K518" s="28"/>
      <c r="L518" s="26"/>
      <c r="M518" s="26"/>
      <c r="N518" s="28"/>
      <c r="O518" s="28"/>
      <c r="P518" s="28"/>
    </row>
    <row r="519" spans="1:16" ht="36">
      <c r="A519" s="22">
        <v>514</v>
      </c>
      <c r="B519" s="23" t="s">
        <v>113</v>
      </c>
      <c r="C519" s="23" t="s">
        <v>395</v>
      </c>
      <c r="D519" s="24">
        <v>959244.11</v>
      </c>
      <c r="E519" s="24">
        <v>3663675.7404999998</v>
      </c>
      <c r="F519" s="25">
        <f t="shared" ref="F519:F582" si="8">D519+E519</f>
        <v>4622919.8504999997</v>
      </c>
      <c r="H519" s="26"/>
      <c r="I519" s="28"/>
      <c r="J519" s="26"/>
      <c r="K519" s="28"/>
      <c r="L519" s="26"/>
      <c r="M519" s="26"/>
      <c r="N519" s="28"/>
      <c r="O519" s="28"/>
      <c r="P519" s="28"/>
    </row>
    <row r="520" spans="1:16" ht="18">
      <c r="A520" s="22">
        <v>515</v>
      </c>
      <c r="B520" s="23" t="s">
        <v>113</v>
      </c>
      <c r="C520" s="23" t="s">
        <v>397</v>
      </c>
      <c r="D520" s="24">
        <v>1436060.5005000001</v>
      </c>
      <c r="E520" s="24">
        <v>5484797.835</v>
      </c>
      <c r="F520" s="25">
        <f t="shared" si="8"/>
        <v>6920858.3355</v>
      </c>
      <c r="H520" s="26"/>
      <c r="I520" s="28"/>
      <c r="J520" s="26"/>
      <c r="K520" s="28"/>
      <c r="L520" s="26"/>
      <c r="M520" s="26"/>
      <c r="N520" s="28"/>
      <c r="O520" s="28"/>
      <c r="P520" s="28"/>
    </row>
    <row r="521" spans="1:16" ht="18">
      <c r="A521" s="22">
        <v>516</v>
      </c>
      <c r="B521" s="23" t="s">
        <v>113</v>
      </c>
      <c r="C521" s="23" t="s">
        <v>399</v>
      </c>
      <c r="D521" s="24">
        <v>1393436.7945000001</v>
      </c>
      <c r="E521" s="24">
        <v>5322003.5723000001</v>
      </c>
      <c r="F521" s="25">
        <f t="shared" si="8"/>
        <v>6715440.3668</v>
      </c>
      <c r="H521" s="26"/>
      <c r="I521" s="28"/>
      <c r="J521" s="26"/>
      <c r="K521" s="28"/>
      <c r="L521" s="26"/>
      <c r="M521" s="26"/>
      <c r="N521" s="28"/>
      <c r="O521" s="28"/>
      <c r="P521" s="28"/>
    </row>
    <row r="522" spans="1:16" ht="18">
      <c r="A522" s="22">
        <v>517</v>
      </c>
      <c r="B522" s="23" t="s">
        <v>113</v>
      </c>
      <c r="C522" s="23" t="s">
        <v>401</v>
      </c>
      <c r="D522" s="24">
        <v>1422815.4978</v>
      </c>
      <c r="E522" s="24">
        <v>5434210.7169000003</v>
      </c>
      <c r="F522" s="25">
        <f t="shared" si="8"/>
        <v>6857026.2147000004</v>
      </c>
      <c r="H522" s="26"/>
      <c r="I522" s="28"/>
      <c r="J522" s="26"/>
      <c r="K522" s="28"/>
      <c r="L522" s="26"/>
      <c r="M522" s="26"/>
      <c r="N522" s="28"/>
      <c r="O522" s="28"/>
      <c r="P522" s="28"/>
    </row>
    <row r="523" spans="1:16" ht="18">
      <c r="A523" s="22">
        <v>518</v>
      </c>
      <c r="B523" s="23" t="s">
        <v>113</v>
      </c>
      <c r="C523" s="23" t="s">
        <v>403</v>
      </c>
      <c r="D523" s="24">
        <v>1100414.7476999999</v>
      </c>
      <c r="E523" s="24">
        <v>4202853.8656000001</v>
      </c>
      <c r="F523" s="25">
        <f t="shared" si="8"/>
        <v>5303268.6133000003</v>
      </c>
      <c r="H523" s="26"/>
      <c r="I523" s="28"/>
      <c r="J523" s="26"/>
      <c r="K523" s="28"/>
      <c r="L523" s="26"/>
      <c r="M523" s="26"/>
      <c r="N523" s="28"/>
      <c r="O523" s="28"/>
      <c r="P523" s="28"/>
    </row>
    <row r="524" spans="1:16" ht="18">
      <c r="A524" s="22">
        <v>519</v>
      </c>
      <c r="B524" s="23" t="s">
        <v>113</v>
      </c>
      <c r="C524" s="23" t="s">
        <v>405</v>
      </c>
      <c r="D524" s="24">
        <v>1258734.4512</v>
      </c>
      <c r="E524" s="24">
        <v>4807530.0379999997</v>
      </c>
      <c r="F524" s="25">
        <f t="shared" si="8"/>
        <v>6066264.4891999997</v>
      </c>
      <c r="H524" s="26"/>
      <c r="I524" s="28"/>
      <c r="J524" s="26"/>
      <c r="K524" s="28"/>
      <c r="L524" s="26"/>
      <c r="M524" s="26"/>
      <c r="N524" s="28"/>
      <c r="O524" s="28"/>
      <c r="P524" s="28"/>
    </row>
    <row r="525" spans="1:16" ht="36">
      <c r="A525" s="22">
        <v>520</v>
      </c>
      <c r="B525" s="23" t="s">
        <v>114</v>
      </c>
      <c r="C525" s="23" t="s">
        <v>409</v>
      </c>
      <c r="D525" s="24">
        <v>823591.57680000004</v>
      </c>
      <c r="E525" s="24">
        <v>3145573.1118000001</v>
      </c>
      <c r="F525" s="25">
        <f t="shared" si="8"/>
        <v>3969164.6886</v>
      </c>
      <c r="H525" s="26"/>
      <c r="I525" s="28"/>
      <c r="J525" s="26"/>
      <c r="K525" s="28"/>
      <c r="L525" s="26"/>
      <c r="M525" s="26"/>
      <c r="N525" s="28"/>
      <c r="O525" s="28"/>
      <c r="P525" s="28"/>
    </row>
    <row r="526" spans="1:16" ht="36">
      <c r="A526" s="22">
        <v>521</v>
      </c>
      <c r="B526" s="23" t="s">
        <v>114</v>
      </c>
      <c r="C526" s="23" t="s">
        <v>411</v>
      </c>
      <c r="D526" s="24">
        <v>928336.41489999997</v>
      </c>
      <c r="E526" s="24">
        <v>3545628.8621999999</v>
      </c>
      <c r="F526" s="25">
        <f t="shared" si="8"/>
        <v>4473965.2770999996</v>
      </c>
      <c r="H526" s="26"/>
      <c r="I526" s="28"/>
      <c r="J526" s="26"/>
      <c r="K526" s="28"/>
      <c r="L526" s="26"/>
      <c r="M526" s="26"/>
      <c r="N526" s="28"/>
      <c r="O526" s="28"/>
      <c r="P526" s="28"/>
    </row>
    <row r="527" spans="1:16" ht="36">
      <c r="A527" s="22">
        <v>522</v>
      </c>
      <c r="B527" s="23" t="s">
        <v>114</v>
      </c>
      <c r="C527" s="23" t="s">
        <v>413</v>
      </c>
      <c r="D527" s="24">
        <v>950534.08070000005</v>
      </c>
      <c r="E527" s="24">
        <v>3630409.2105</v>
      </c>
      <c r="F527" s="25">
        <f t="shared" si="8"/>
        <v>4580943.2911999999</v>
      </c>
      <c r="H527" s="26"/>
      <c r="I527" s="28"/>
      <c r="J527" s="26"/>
      <c r="K527" s="28"/>
      <c r="L527" s="26"/>
      <c r="M527" s="26"/>
      <c r="N527" s="28"/>
      <c r="O527" s="28"/>
      <c r="P527" s="28"/>
    </row>
    <row r="528" spans="1:16" ht="36">
      <c r="A528" s="22">
        <v>523</v>
      </c>
      <c r="B528" s="23" t="s">
        <v>114</v>
      </c>
      <c r="C528" s="23" t="s">
        <v>415</v>
      </c>
      <c r="D528" s="24">
        <v>1121500.6813999999</v>
      </c>
      <c r="E528" s="24">
        <v>4283388.1350999996</v>
      </c>
      <c r="F528" s="25">
        <f t="shared" si="8"/>
        <v>5404888.8164999997</v>
      </c>
      <c r="H528" s="26"/>
      <c r="I528" s="28"/>
      <c r="J528" s="26"/>
      <c r="K528" s="28"/>
      <c r="L528" s="26"/>
      <c r="M528" s="26"/>
      <c r="N528" s="28"/>
      <c r="O528" s="28"/>
      <c r="P528" s="28"/>
    </row>
    <row r="529" spans="1:16" ht="36">
      <c r="A529" s="22">
        <v>524</v>
      </c>
      <c r="B529" s="23" t="s">
        <v>114</v>
      </c>
      <c r="C529" s="23" t="s">
        <v>417</v>
      </c>
      <c r="D529" s="24">
        <v>800799.74950000003</v>
      </c>
      <c r="E529" s="24">
        <v>3058523.4611999998</v>
      </c>
      <c r="F529" s="25">
        <f t="shared" si="8"/>
        <v>3859323.2107000002</v>
      </c>
      <c r="H529" s="26"/>
      <c r="I529" s="28"/>
      <c r="J529" s="26"/>
      <c r="K529" s="28"/>
      <c r="L529" s="26"/>
      <c r="M529" s="26"/>
      <c r="N529" s="28"/>
      <c r="O529" s="28"/>
      <c r="P529" s="28"/>
    </row>
    <row r="530" spans="1:16" ht="36">
      <c r="A530" s="22">
        <v>525</v>
      </c>
      <c r="B530" s="23" t="s">
        <v>114</v>
      </c>
      <c r="C530" s="23" t="s">
        <v>419</v>
      </c>
      <c r="D530" s="24">
        <v>753019.4804</v>
      </c>
      <c r="E530" s="24">
        <v>2876034.5502999998</v>
      </c>
      <c r="F530" s="25">
        <f t="shared" si="8"/>
        <v>3629054.0307</v>
      </c>
      <c r="H530" s="26"/>
      <c r="I530" s="28"/>
      <c r="J530" s="26"/>
      <c r="K530" s="28"/>
      <c r="L530" s="26"/>
      <c r="M530" s="26"/>
      <c r="N530" s="28"/>
      <c r="O530" s="28"/>
      <c r="P530" s="28"/>
    </row>
    <row r="531" spans="1:16" ht="36">
      <c r="A531" s="22">
        <v>526</v>
      </c>
      <c r="B531" s="23" t="s">
        <v>114</v>
      </c>
      <c r="C531" s="23" t="s">
        <v>421</v>
      </c>
      <c r="D531" s="24">
        <v>860392.39060000004</v>
      </c>
      <c r="E531" s="24">
        <v>3286127.7916000001</v>
      </c>
      <c r="F531" s="25">
        <f t="shared" si="8"/>
        <v>4146520.1822000002</v>
      </c>
      <c r="H531" s="26"/>
      <c r="I531" s="28"/>
      <c r="J531" s="26"/>
      <c r="K531" s="28"/>
      <c r="L531" s="26"/>
      <c r="M531" s="26"/>
      <c r="N531" s="28"/>
      <c r="O531" s="28"/>
      <c r="P531" s="28"/>
    </row>
    <row r="532" spans="1:16" ht="36">
      <c r="A532" s="22">
        <v>527</v>
      </c>
      <c r="B532" s="23" t="s">
        <v>114</v>
      </c>
      <c r="C532" s="23" t="s">
        <v>423</v>
      </c>
      <c r="D532" s="24">
        <v>1346306.6135</v>
      </c>
      <c r="E532" s="24">
        <v>5141997.5663000001</v>
      </c>
      <c r="F532" s="25">
        <f t="shared" si="8"/>
        <v>6488304.1798</v>
      </c>
      <c r="H532" s="26"/>
      <c r="I532" s="28"/>
      <c r="J532" s="26"/>
      <c r="K532" s="28"/>
      <c r="L532" s="26"/>
      <c r="M532" s="26"/>
      <c r="N532" s="28"/>
      <c r="O532" s="28"/>
      <c r="P532" s="28"/>
    </row>
    <row r="533" spans="1:16" ht="36">
      <c r="A533" s="22">
        <v>528</v>
      </c>
      <c r="B533" s="23" t="s">
        <v>114</v>
      </c>
      <c r="C533" s="23" t="s">
        <v>425</v>
      </c>
      <c r="D533" s="24">
        <v>1247682.3149000001</v>
      </c>
      <c r="E533" s="24">
        <v>4765318.2139999997</v>
      </c>
      <c r="F533" s="25">
        <f t="shared" si="8"/>
        <v>6013000.5289000003</v>
      </c>
      <c r="H533" s="26"/>
      <c r="I533" s="28"/>
      <c r="J533" s="26"/>
      <c r="K533" s="28"/>
      <c r="L533" s="26"/>
      <c r="M533" s="26"/>
      <c r="N533" s="28"/>
      <c r="O533" s="28"/>
      <c r="P533" s="28"/>
    </row>
    <row r="534" spans="1:16" ht="36">
      <c r="A534" s="22">
        <v>529</v>
      </c>
      <c r="B534" s="23" t="s">
        <v>114</v>
      </c>
      <c r="C534" s="23" t="s">
        <v>427</v>
      </c>
      <c r="D534" s="24">
        <v>954457.97490000003</v>
      </c>
      <c r="E534" s="24">
        <v>3645395.8815000001</v>
      </c>
      <c r="F534" s="25">
        <f t="shared" si="8"/>
        <v>4599853.8563999999</v>
      </c>
      <c r="H534" s="26"/>
      <c r="I534" s="28"/>
      <c r="J534" s="26"/>
      <c r="K534" s="28"/>
      <c r="L534" s="26"/>
      <c r="M534" s="26"/>
      <c r="N534" s="28"/>
      <c r="O534" s="28"/>
      <c r="P534" s="28"/>
    </row>
    <row r="535" spans="1:16" ht="36">
      <c r="A535" s="22">
        <v>530</v>
      </c>
      <c r="B535" s="23" t="s">
        <v>114</v>
      </c>
      <c r="C535" s="23" t="s">
        <v>408</v>
      </c>
      <c r="D535" s="24">
        <v>913600.72779999999</v>
      </c>
      <c r="E535" s="24">
        <v>3489348.3193000001</v>
      </c>
      <c r="F535" s="25">
        <f t="shared" si="8"/>
        <v>4402949.0471000001</v>
      </c>
      <c r="H535" s="26"/>
      <c r="I535" s="28"/>
      <c r="J535" s="26"/>
      <c r="K535" s="28"/>
      <c r="L535" s="26"/>
      <c r="M535" s="26"/>
      <c r="N535" s="28"/>
      <c r="O535" s="28"/>
      <c r="P535" s="28"/>
    </row>
    <row r="536" spans="1:16" ht="36">
      <c r="A536" s="22">
        <v>531</v>
      </c>
      <c r="B536" s="23" t="s">
        <v>114</v>
      </c>
      <c r="C536" s="23" t="s">
        <v>431</v>
      </c>
      <c r="D536" s="24">
        <v>970635.19880000001</v>
      </c>
      <c r="E536" s="24">
        <v>3707182.1381999999</v>
      </c>
      <c r="F536" s="25">
        <f t="shared" si="8"/>
        <v>4677817.3370000003</v>
      </c>
      <c r="H536" s="26"/>
      <c r="I536" s="28"/>
      <c r="J536" s="26"/>
      <c r="K536" s="28"/>
      <c r="L536" s="26"/>
      <c r="M536" s="26"/>
      <c r="N536" s="28"/>
      <c r="O536" s="28"/>
      <c r="P536" s="28"/>
    </row>
    <row r="537" spans="1:16" ht="36">
      <c r="A537" s="22">
        <v>532</v>
      </c>
      <c r="B537" s="23" t="s">
        <v>114</v>
      </c>
      <c r="C537" s="23" t="s">
        <v>433</v>
      </c>
      <c r="D537" s="24">
        <v>779192.17619999999</v>
      </c>
      <c r="E537" s="24">
        <v>2975996.8746000002</v>
      </c>
      <c r="F537" s="25">
        <f t="shared" si="8"/>
        <v>3755189.0507999999</v>
      </c>
      <c r="H537" s="26"/>
      <c r="I537" s="28"/>
      <c r="J537" s="26"/>
      <c r="K537" s="28"/>
      <c r="L537" s="26"/>
      <c r="M537" s="26"/>
      <c r="N537" s="28"/>
      <c r="O537" s="28"/>
      <c r="P537" s="28"/>
    </row>
    <row r="538" spans="1:16" ht="18">
      <c r="A538" s="22">
        <v>533</v>
      </c>
      <c r="B538" s="23" t="s">
        <v>115</v>
      </c>
      <c r="C538" s="23" t="s">
        <v>437</v>
      </c>
      <c r="D538" s="24">
        <v>856779.70550000004</v>
      </c>
      <c r="E538" s="24">
        <v>3272329.7327000001</v>
      </c>
      <c r="F538" s="25">
        <f t="shared" si="8"/>
        <v>4129109.4382000002</v>
      </c>
      <c r="H538" s="26"/>
      <c r="I538" s="28"/>
      <c r="J538" s="26"/>
      <c r="K538" s="28"/>
      <c r="L538" s="26"/>
      <c r="M538" s="26"/>
      <c r="N538" s="28"/>
      <c r="O538" s="28"/>
      <c r="P538" s="28"/>
    </row>
    <row r="539" spans="1:16" ht="18">
      <c r="A539" s="22">
        <v>534</v>
      </c>
      <c r="B539" s="23" t="s">
        <v>115</v>
      </c>
      <c r="C539" s="23" t="s">
        <v>439</v>
      </c>
      <c r="D539" s="24">
        <v>735603.79539999994</v>
      </c>
      <c r="E539" s="24">
        <v>2809518.1943000001</v>
      </c>
      <c r="F539" s="25">
        <f t="shared" si="8"/>
        <v>3545121.9896999998</v>
      </c>
      <c r="H539" s="26"/>
      <c r="I539" s="28"/>
      <c r="J539" s="26"/>
      <c r="K539" s="28"/>
      <c r="L539" s="26"/>
      <c r="M539" s="26"/>
      <c r="N539" s="28"/>
      <c r="O539" s="28"/>
      <c r="P539" s="28"/>
    </row>
    <row r="540" spans="1:16" ht="18">
      <c r="A540" s="22">
        <v>535</v>
      </c>
      <c r="B540" s="23" t="s">
        <v>115</v>
      </c>
      <c r="C540" s="23" t="s">
        <v>441</v>
      </c>
      <c r="D540" s="24">
        <v>842419.06039999996</v>
      </c>
      <c r="E540" s="24">
        <v>3217481.6011000001</v>
      </c>
      <c r="F540" s="25">
        <f t="shared" si="8"/>
        <v>4059900.6614999999</v>
      </c>
      <c r="H540" s="26"/>
      <c r="I540" s="28"/>
      <c r="J540" s="26"/>
      <c r="K540" s="28"/>
      <c r="L540" s="26"/>
      <c r="M540" s="26"/>
      <c r="N540" s="28"/>
      <c r="O540" s="28"/>
      <c r="P540" s="28"/>
    </row>
    <row r="541" spans="1:16" ht="18">
      <c r="A541" s="22">
        <v>536</v>
      </c>
      <c r="B541" s="23" t="s">
        <v>115</v>
      </c>
      <c r="C541" s="23" t="s">
        <v>443</v>
      </c>
      <c r="D541" s="24">
        <v>1371334.4815</v>
      </c>
      <c r="E541" s="24">
        <v>5237587.4083000002</v>
      </c>
      <c r="F541" s="25">
        <f t="shared" si="8"/>
        <v>6608921.8898</v>
      </c>
      <c r="H541" s="26"/>
      <c r="I541" s="28"/>
      <c r="J541" s="26"/>
      <c r="K541" s="28"/>
      <c r="L541" s="26"/>
      <c r="M541" s="26"/>
      <c r="N541" s="28"/>
      <c r="O541" s="28"/>
      <c r="P541" s="28"/>
    </row>
    <row r="542" spans="1:16" ht="18">
      <c r="A542" s="22">
        <v>537</v>
      </c>
      <c r="B542" s="23" t="s">
        <v>115</v>
      </c>
      <c r="C542" s="23" t="s">
        <v>445</v>
      </c>
      <c r="D542" s="24">
        <v>823151.34230000002</v>
      </c>
      <c r="E542" s="24">
        <v>3143891.7082000002</v>
      </c>
      <c r="F542" s="25">
        <f t="shared" si="8"/>
        <v>3967043.0504999999</v>
      </c>
      <c r="H542" s="26"/>
      <c r="I542" s="28"/>
      <c r="J542" s="26"/>
      <c r="K542" s="28"/>
      <c r="L542" s="26"/>
      <c r="M542" s="26"/>
      <c r="N542" s="28"/>
      <c r="O542" s="28"/>
      <c r="P542" s="28"/>
    </row>
    <row r="543" spans="1:16" ht="18">
      <c r="A543" s="22">
        <v>538</v>
      </c>
      <c r="B543" s="23" t="s">
        <v>115</v>
      </c>
      <c r="C543" s="23" t="s">
        <v>447</v>
      </c>
      <c r="D543" s="24">
        <v>866952.82339999999</v>
      </c>
      <c r="E543" s="24">
        <v>3311184.2900999999</v>
      </c>
      <c r="F543" s="25">
        <f t="shared" si="8"/>
        <v>4178137.1135</v>
      </c>
      <c r="H543" s="26"/>
      <c r="I543" s="28"/>
      <c r="J543" s="26"/>
      <c r="K543" s="28"/>
      <c r="L543" s="26"/>
      <c r="M543" s="26"/>
      <c r="N543" s="28"/>
      <c r="O543" s="28"/>
      <c r="P543" s="28"/>
    </row>
    <row r="544" spans="1:16" ht="18">
      <c r="A544" s="22">
        <v>539</v>
      </c>
      <c r="B544" s="23" t="s">
        <v>115</v>
      </c>
      <c r="C544" s="23" t="s">
        <v>449</v>
      </c>
      <c r="D544" s="24">
        <v>821167.03339999996</v>
      </c>
      <c r="E544" s="24">
        <v>3136312.9656000002</v>
      </c>
      <c r="F544" s="25">
        <f t="shared" si="8"/>
        <v>3957479.9989999998</v>
      </c>
      <c r="H544" s="26"/>
      <c r="I544" s="28"/>
      <c r="J544" s="26"/>
      <c r="K544" s="28"/>
      <c r="L544" s="26"/>
      <c r="M544" s="26"/>
      <c r="N544" s="28"/>
      <c r="O544" s="28"/>
      <c r="P544" s="28"/>
    </row>
    <row r="545" spans="1:16" ht="18">
      <c r="A545" s="22">
        <v>540</v>
      </c>
      <c r="B545" s="23" t="s">
        <v>115</v>
      </c>
      <c r="C545" s="23" t="s">
        <v>451</v>
      </c>
      <c r="D545" s="24">
        <v>733764.77150000003</v>
      </c>
      <c r="E545" s="24">
        <v>2802494.344</v>
      </c>
      <c r="F545" s="25">
        <f t="shared" si="8"/>
        <v>3536259.1154999998</v>
      </c>
      <c r="H545" s="26"/>
      <c r="I545" s="28"/>
      <c r="J545" s="26"/>
      <c r="K545" s="28"/>
      <c r="L545" s="26"/>
      <c r="M545" s="26"/>
      <c r="N545" s="28"/>
      <c r="O545" s="28"/>
      <c r="P545" s="28"/>
    </row>
    <row r="546" spans="1:16" ht="18">
      <c r="A546" s="22">
        <v>541</v>
      </c>
      <c r="B546" s="23" t="s">
        <v>115</v>
      </c>
      <c r="C546" s="23" t="s">
        <v>453</v>
      </c>
      <c r="D546" s="24">
        <v>791774.429</v>
      </c>
      <c r="E546" s="24">
        <v>3024052.7278</v>
      </c>
      <c r="F546" s="25">
        <f t="shared" si="8"/>
        <v>3815827.1568</v>
      </c>
      <c r="H546" s="26"/>
      <c r="I546" s="28"/>
      <c r="J546" s="26"/>
      <c r="K546" s="28"/>
      <c r="L546" s="26"/>
      <c r="M546" s="26"/>
      <c r="N546" s="28"/>
      <c r="O546" s="28"/>
      <c r="P546" s="28"/>
    </row>
    <row r="547" spans="1:16" ht="18">
      <c r="A547" s="22">
        <v>542</v>
      </c>
      <c r="B547" s="23" t="s">
        <v>115</v>
      </c>
      <c r="C547" s="23" t="s">
        <v>455</v>
      </c>
      <c r="D547" s="24">
        <v>871966.06149999995</v>
      </c>
      <c r="E547" s="24">
        <v>3330331.5317000002</v>
      </c>
      <c r="F547" s="25">
        <f t="shared" si="8"/>
        <v>4202297.5932</v>
      </c>
      <c r="H547" s="26"/>
      <c r="I547" s="28"/>
      <c r="J547" s="26"/>
      <c r="K547" s="28"/>
      <c r="L547" s="26"/>
      <c r="M547" s="26"/>
      <c r="N547" s="28"/>
      <c r="O547" s="28"/>
      <c r="P547" s="28"/>
    </row>
    <row r="548" spans="1:16" ht="18">
      <c r="A548" s="22">
        <v>543</v>
      </c>
      <c r="B548" s="23" t="s">
        <v>115</v>
      </c>
      <c r="C548" s="23" t="s">
        <v>457</v>
      </c>
      <c r="D548" s="24">
        <v>851731.83279999997</v>
      </c>
      <c r="E548" s="24">
        <v>3253050.2096000002</v>
      </c>
      <c r="F548" s="25">
        <f t="shared" si="8"/>
        <v>4104782.0424000002</v>
      </c>
      <c r="H548" s="26"/>
      <c r="I548" s="28"/>
      <c r="J548" s="26"/>
      <c r="K548" s="28"/>
      <c r="L548" s="26"/>
      <c r="M548" s="26"/>
      <c r="N548" s="28"/>
      <c r="O548" s="28"/>
      <c r="P548" s="28"/>
    </row>
    <row r="549" spans="1:16" ht="18">
      <c r="A549" s="22">
        <v>544</v>
      </c>
      <c r="B549" s="23" t="s">
        <v>115</v>
      </c>
      <c r="C549" s="23" t="s">
        <v>459</v>
      </c>
      <c r="D549" s="24">
        <v>991092.89939999999</v>
      </c>
      <c r="E549" s="24">
        <v>3785316.9745</v>
      </c>
      <c r="F549" s="25">
        <f t="shared" si="8"/>
        <v>4776409.8739</v>
      </c>
      <c r="H549" s="26"/>
      <c r="I549" s="28"/>
      <c r="J549" s="26"/>
      <c r="K549" s="28"/>
      <c r="L549" s="26"/>
      <c r="M549" s="26"/>
      <c r="N549" s="28"/>
      <c r="O549" s="28"/>
      <c r="P549" s="28"/>
    </row>
    <row r="550" spans="1:16" ht="18">
      <c r="A550" s="22">
        <v>545</v>
      </c>
      <c r="B550" s="23" t="s">
        <v>115</v>
      </c>
      <c r="C550" s="23" t="s">
        <v>461</v>
      </c>
      <c r="D550" s="24">
        <v>1015246.8875</v>
      </c>
      <c r="E550" s="24">
        <v>3877569.1752999998</v>
      </c>
      <c r="F550" s="25">
        <f t="shared" si="8"/>
        <v>4892816.0628000004</v>
      </c>
      <c r="H550" s="26"/>
      <c r="I550" s="28"/>
      <c r="J550" s="26"/>
      <c r="K550" s="28"/>
      <c r="L550" s="26"/>
      <c r="M550" s="26"/>
      <c r="N550" s="28"/>
      <c r="O550" s="28"/>
      <c r="P550" s="28"/>
    </row>
    <row r="551" spans="1:16" ht="18">
      <c r="A551" s="22">
        <v>546</v>
      </c>
      <c r="B551" s="23" t="s">
        <v>115</v>
      </c>
      <c r="C551" s="23" t="s">
        <v>463</v>
      </c>
      <c r="D551" s="24">
        <v>1124147.7501000001</v>
      </c>
      <c r="E551" s="24">
        <v>4293498.1804</v>
      </c>
      <c r="F551" s="25">
        <f t="shared" si="8"/>
        <v>5417645.9304999998</v>
      </c>
      <c r="H551" s="26"/>
      <c r="I551" s="28"/>
      <c r="J551" s="26"/>
      <c r="K551" s="28"/>
      <c r="L551" s="26"/>
      <c r="M551" s="26"/>
      <c r="N551" s="28"/>
      <c r="O551" s="28"/>
      <c r="P551" s="28"/>
    </row>
    <row r="552" spans="1:16" ht="18">
      <c r="A552" s="22">
        <v>547</v>
      </c>
      <c r="B552" s="23" t="s">
        <v>115</v>
      </c>
      <c r="C552" s="23" t="s">
        <v>465</v>
      </c>
      <c r="D552" s="24">
        <v>1326424.4509999999</v>
      </c>
      <c r="E552" s="24">
        <v>5066060.9036999997</v>
      </c>
      <c r="F552" s="25">
        <f t="shared" si="8"/>
        <v>6392485.3547</v>
      </c>
      <c r="H552" s="26"/>
      <c r="I552" s="28"/>
      <c r="J552" s="26"/>
      <c r="K552" s="28"/>
      <c r="L552" s="26"/>
      <c r="M552" s="26"/>
      <c r="N552" s="28"/>
      <c r="O552" s="28"/>
      <c r="P552" s="28"/>
    </row>
    <row r="553" spans="1:16" ht="18">
      <c r="A553" s="22">
        <v>548</v>
      </c>
      <c r="B553" s="23" t="s">
        <v>115</v>
      </c>
      <c r="C553" s="23" t="s">
        <v>467</v>
      </c>
      <c r="D553" s="24">
        <v>840067.32319999998</v>
      </c>
      <c r="E553" s="24">
        <v>3208499.5260999999</v>
      </c>
      <c r="F553" s="25">
        <f t="shared" si="8"/>
        <v>4048566.8492999999</v>
      </c>
      <c r="H553" s="26"/>
      <c r="I553" s="28"/>
      <c r="J553" s="26"/>
      <c r="K553" s="28"/>
      <c r="L553" s="26"/>
      <c r="M553" s="26"/>
      <c r="N553" s="28"/>
      <c r="O553" s="28"/>
      <c r="P553" s="28"/>
    </row>
    <row r="554" spans="1:16" ht="18">
      <c r="A554" s="22">
        <v>549</v>
      </c>
      <c r="B554" s="23" t="s">
        <v>115</v>
      </c>
      <c r="C554" s="23" t="s">
        <v>469</v>
      </c>
      <c r="D554" s="24">
        <v>1140224.1228</v>
      </c>
      <c r="E554" s="24">
        <v>4354899.2525000004</v>
      </c>
      <c r="F554" s="25">
        <f t="shared" si="8"/>
        <v>5495123.3753000004</v>
      </c>
      <c r="H554" s="26"/>
      <c r="I554" s="28"/>
      <c r="J554" s="26"/>
      <c r="K554" s="28"/>
      <c r="L554" s="26"/>
      <c r="M554" s="26"/>
      <c r="N554" s="28"/>
      <c r="O554" s="28"/>
      <c r="P554" s="28"/>
    </row>
    <row r="555" spans="1:16" ht="18">
      <c r="A555" s="22">
        <v>550</v>
      </c>
      <c r="B555" s="23" t="s">
        <v>115</v>
      </c>
      <c r="C555" s="23" t="s">
        <v>471</v>
      </c>
      <c r="D555" s="24">
        <v>770196.89639999997</v>
      </c>
      <c r="E555" s="24">
        <v>2941640.8766999999</v>
      </c>
      <c r="F555" s="25">
        <f t="shared" si="8"/>
        <v>3711837.7730999999</v>
      </c>
      <c r="H555" s="26"/>
      <c r="I555" s="28"/>
      <c r="J555" s="26"/>
      <c r="K555" s="28"/>
      <c r="L555" s="26"/>
      <c r="M555" s="26"/>
      <c r="N555" s="28"/>
      <c r="O555" s="28"/>
      <c r="P555" s="28"/>
    </row>
    <row r="556" spans="1:16" ht="18">
      <c r="A556" s="22">
        <v>551</v>
      </c>
      <c r="B556" s="23" t="s">
        <v>115</v>
      </c>
      <c r="C556" s="23" t="s">
        <v>473</v>
      </c>
      <c r="D556" s="24">
        <v>886407.91949999996</v>
      </c>
      <c r="E556" s="24">
        <v>3385489.8424999998</v>
      </c>
      <c r="F556" s="25">
        <f t="shared" si="8"/>
        <v>4271897.7620000001</v>
      </c>
      <c r="H556" s="26"/>
      <c r="I556" s="28"/>
      <c r="J556" s="26"/>
      <c r="K556" s="28"/>
      <c r="L556" s="26"/>
      <c r="M556" s="26"/>
      <c r="N556" s="28"/>
      <c r="O556" s="28"/>
      <c r="P556" s="28"/>
    </row>
    <row r="557" spans="1:16" ht="18">
      <c r="A557" s="22">
        <v>552</v>
      </c>
      <c r="B557" s="23" t="s">
        <v>115</v>
      </c>
      <c r="C557" s="23" t="s">
        <v>475</v>
      </c>
      <c r="D557" s="24">
        <v>1022372.2633</v>
      </c>
      <c r="E557" s="24">
        <v>3904783.3807000001</v>
      </c>
      <c r="F557" s="25">
        <f t="shared" si="8"/>
        <v>4927155.6440000003</v>
      </c>
      <c r="H557" s="26"/>
      <c r="I557" s="28"/>
      <c r="J557" s="26"/>
      <c r="K557" s="28"/>
      <c r="L557" s="26"/>
      <c r="M557" s="26"/>
      <c r="N557" s="28"/>
      <c r="O557" s="28"/>
      <c r="P557" s="28"/>
    </row>
    <row r="558" spans="1:16" ht="18">
      <c r="A558" s="22">
        <v>553</v>
      </c>
      <c r="B558" s="23" t="s">
        <v>115</v>
      </c>
      <c r="C558" s="23" t="s">
        <v>477</v>
      </c>
      <c r="D558" s="24">
        <v>961776.77269999997</v>
      </c>
      <c r="E558" s="24">
        <v>3673348.8306999998</v>
      </c>
      <c r="F558" s="25">
        <f t="shared" si="8"/>
        <v>4635125.6034000004</v>
      </c>
      <c r="H558" s="26"/>
      <c r="I558" s="28"/>
      <c r="J558" s="26"/>
      <c r="K558" s="28"/>
      <c r="L558" s="26"/>
      <c r="M558" s="26"/>
      <c r="N558" s="28"/>
      <c r="O558" s="28"/>
      <c r="P558" s="28"/>
    </row>
    <row r="559" spans="1:16" ht="18">
      <c r="A559" s="22">
        <v>554</v>
      </c>
      <c r="B559" s="23" t="s">
        <v>115</v>
      </c>
      <c r="C559" s="23" t="s">
        <v>479</v>
      </c>
      <c r="D559" s="24">
        <v>1136967.507</v>
      </c>
      <c r="E559" s="24">
        <v>4342461.1419000002</v>
      </c>
      <c r="F559" s="25">
        <f t="shared" si="8"/>
        <v>5479428.6489000004</v>
      </c>
      <c r="H559" s="26"/>
      <c r="I559" s="28"/>
      <c r="J559" s="26"/>
      <c r="K559" s="28"/>
      <c r="L559" s="26"/>
      <c r="M559" s="26"/>
      <c r="N559" s="28"/>
      <c r="O559" s="28"/>
      <c r="P559" s="28"/>
    </row>
    <row r="560" spans="1:16" ht="18">
      <c r="A560" s="22">
        <v>555</v>
      </c>
      <c r="B560" s="23" t="s">
        <v>115</v>
      </c>
      <c r="C560" s="23" t="s">
        <v>481</v>
      </c>
      <c r="D560" s="24">
        <v>831492.88789999997</v>
      </c>
      <c r="E560" s="24">
        <v>3175750.8750999998</v>
      </c>
      <c r="F560" s="25">
        <f t="shared" si="8"/>
        <v>4007243.7629999998</v>
      </c>
      <c r="H560" s="26"/>
      <c r="I560" s="28"/>
      <c r="J560" s="26"/>
      <c r="K560" s="28"/>
      <c r="L560" s="26"/>
      <c r="M560" s="26"/>
      <c r="N560" s="28"/>
      <c r="O560" s="28"/>
      <c r="P560" s="28"/>
    </row>
    <row r="561" spans="1:16" ht="18">
      <c r="A561" s="22">
        <v>556</v>
      </c>
      <c r="B561" s="23" t="s">
        <v>115</v>
      </c>
      <c r="C561" s="23" t="s">
        <v>483</v>
      </c>
      <c r="D561" s="24">
        <v>676703.23</v>
      </c>
      <c r="E561" s="24">
        <v>2584557.1337000001</v>
      </c>
      <c r="F561" s="25">
        <f t="shared" si="8"/>
        <v>3261260.3637000001</v>
      </c>
      <c r="H561" s="26"/>
      <c r="I561" s="28"/>
      <c r="J561" s="26"/>
      <c r="K561" s="28"/>
      <c r="L561" s="26"/>
      <c r="M561" s="26"/>
      <c r="N561" s="28"/>
      <c r="O561" s="28"/>
      <c r="P561" s="28"/>
    </row>
    <row r="562" spans="1:16" ht="18">
      <c r="A562" s="22">
        <v>557</v>
      </c>
      <c r="B562" s="23" t="s">
        <v>115</v>
      </c>
      <c r="C562" s="23" t="s">
        <v>485</v>
      </c>
      <c r="D562" s="24">
        <v>754314.79460000002</v>
      </c>
      <c r="E562" s="24">
        <v>2880981.7905999999</v>
      </c>
      <c r="F562" s="25">
        <f t="shared" si="8"/>
        <v>3635296.5852000001</v>
      </c>
      <c r="H562" s="26"/>
      <c r="I562" s="28"/>
      <c r="J562" s="26"/>
      <c r="K562" s="28"/>
      <c r="L562" s="26"/>
      <c r="M562" s="26"/>
      <c r="N562" s="28"/>
      <c r="O562" s="28"/>
      <c r="P562" s="28"/>
    </row>
    <row r="563" spans="1:16" ht="36">
      <c r="A563" s="22">
        <v>558</v>
      </c>
      <c r="B563" s="23" t="s">
        <v>116</v>
      </c>
      <c r="C563" s="23" t="s">
        <v>490</v>
      </c>
      <c r="D563" s="24">
        <v>846880.34580000001</v>
      </c>
      <c r="E563" s="24">
        <v>3234520.7499000002</v>
      </c>
      <c r="F563" s="25">
        <f t="shared" si="8"/>
        <v>4081401.0956999999</v>
      </c>
      <c r="H563" s="26"/>
      <c r="I563" s="28"/>
      <c r="J563" s="26"/>
      <c r="K563" s="28"/>
      <c r="L563" s="26"/>
      <c r="M563" s="26"/>
      <c r="N563" s="28"/>
      <c r="O563" s="28"/>
      <c r="P563" s="28"/>
    </row>
    <row r="564" spans="1:16" ht="36">
      <c r="A564" s="22">
        <v>559</v>
      </c>
      <c r="B564" s="23" t="s">
        <v>116</v>
      </c>
      <c r="C564" s="23" t="s">
        <v>492</v>
      </c>
      <c r="D564" s="24">
        <v>874274.37509999995</v>
      </c>
      <c r="E564" s="24">
        <v>3339147.7571999999</v>
      </c>
      <c r="F564" s="25">
        <f t="shared" si="8"/>
        <v>4213422.1322999997</v>
      </c>
      <c r="H564" s="26"/>
      <c r="I564" s="28"/>
      <c r="J564" s="26"/>
      <c r="K564" s="28"/>
      <c r="L564" s="26"/>
      <c r="M564" s="26"/>
      <c r="N564" s="28"/>
      <c r="O564" s="28"/>
      <c r="P564" s="28"/>
    </row>
    <row r="565" spans="1:16" ht="18">
      <c r="A565" s="22">
        <v>560</v>
      </c>
      <c r="B565" s="23" t="s">
        <v>116</v>
      </c>
      <c r="C565" s="23" t="s">
        <v>494</v>
      </c>
      <c r="D565" s="24">
        <v>1343788.6569000001</v>
      </c>
      <c r="E565" s="24">
        <v>5132380.6436999999</v>
      </c>
      <c r="F565" s="25">
        <f t="shared" si="8"/>
        <v>6476169.3005999997</v>
      </c>
      <c r="H565" s="26"/>
      <c r="I565" s="28"/>
      <c r="J565" s="26"/>
      <c r="K565" s="28"/>
      <c r="L565" s="26"/>
      <c r="M565" s="26"/>
      <c r="N565" s="28"/>
      <c r="O565" s="28"/>
      <c r="P565" s="28"/>
    </row>
    <row r="566" spans="1:16" ht="18">
      <c r="A566" s="22">
        <v>561</v>
      </c>
      <c r="B566" s="23" t="s">
        <v>116</v>
      </c>
      <c r="C566" s="23" t="s">
        <v>496</v>
      </c>
      <c r="D566" s="24">
        <v>883552.32270000002</v>
      </c>
      <c r="E566" s="24">
        <v>3374583.3585000001</v>
      </c>
      <c r="F566" s="25">
        <f t="shared" si="8"/>
        <v>4258135.6812000005</v>
      </c>
      <c r="H566" s="26"/>
      <c r="I566" s="28"/>
      <c r="J566" s="26"/>
      <c r="K566" s="28"/>
      <c r="L566" s="26"/>
      <c r="M566" s="26"/>
      <c r="N566" s="28"/>
      <c r="O566" s="28"/>
      <c r="P566" s="28"/>
    </row>
    <row r="567" spans="1:16" ht="18">
      <c r="A567" s="22">
        <v>562</v>
      </c>
      <c r="B567" s="23" t="s">
        <v>116</v>
      </c>
      <c r="C567" s="23" t="s">
        <v>498</v>
      </c>
      <c r="D567" s="24">
        <v>791820.74029999995</v>
      </c>
      <c r="E567" s="24">
        <v>3024229.6063000001</v>
      </c>
      <c r="F567" s="25">
        <f t="shared" si="8"/>
        <v>3816050.3465999998</v>
      </c>
      <c r="H567" s="26"/>
      <c r="I567" s="28"/>
      <c r="J567" s="26"/>
      <c r="K567" s="28"/>
      <c r="L567" s="26"/>
      <c r="M567" s="26"/>
      <c r="N567" s="28"/>
      <c r="O567" s="28"/>
      <c r="P567" s="28"/>
    </row>
    <row r="568" spans="1:16" ht="18">
      <c r="A568" s="22">
        <v>563</v>
      </c>
      <c r="B568" s="23" t="s">
        <v>116</v>
      </c>
      <c r="C568" s="23" t="s">
        <v>500</v>
      </c>
      <c r="D568" s="24">
        <v>602318.07609999995</v>
      </c>
      <c r="E568" s="24">
        <v>2300455.2234</v>
      </c>
      <c r="F568" s="25">
        <f t="shared" si="8"/>
        <v>2902773.2995000002</v>
      </c>
      <c r="H568" s="26"/>
      <c r="I568" s="28"/>
      <c r="J568" s="26"/>
      <c r="K568" s="28"/>
      <c r="L568" s="26"/>
      <c r="M568" s="26"/>
      <c r="N568" s="28"/>
      <c r="O568" s="28"/>
      <c r="P568" s="28"/>
    </row>
    <row r="569" spans="1:16" ht="18">
      <c r="A569" s="22">
        <v>564</v>
      </c>
      <c r="B569" s="23" t="s">
        <v>116</v>
      </c>
      <c r="C569" s="23" t="s">
        <v>502</v>
      </c>
      <c r="D569" s="24">
        <v>586764.24309999996</v>
      </c>
      <c r="E569" s="24">
        <v>2241049.9064000002</v>
      </c>
      <c r="F569" s="25">
        <f t="shared" si="8"/>
        <v>2827814.1494999998</v>
      </c>
      <c r="H569" s="26"/>
      <c r="I569" s="28"/>
      <c r="J569" s="26"/>
      <c r="K569" s="28"/>
      <c r="L569" s="26"/>
      <c r="M569" s="26"/>
      <c r="N569" s="28"/>
      <c r="O569" s="28"/>
      <c r="P569" s="28"/>
    </row>
    <row r="570" spans="1:16" ht="18">
      <c r="A570" s="22">
        <v>565</v>
      </c>
      <c r="B570" s="23" t="s">
        <v>116</v>
      </c>
      <c r="C570" s="23" t="s">
        <v>504</v>
      </c>
      <c r="D570" s="24">
        <v>1317554.2415</v>
      </c>
      <c r="E570" s="24">
        <v>5032182.5916999998</v>
      </c>
      <c r="F570" s="25">
        <f t="shared" si="8"/>
        <v>6349736.8332000002</v>
      </c>
      <c r="H570" s="26"/>
      <c r="I570" s="28"/>
      <c r="J570" s="26"/>
      <c r="K570" s="28"/>
      <c r="L570" s="26"/>
      <c r="M570" s="26"/>
      <c r="N570" s="28"/>
      <c r="O570" s="28"/>
      <c r="P570" s="28"/>
    </row>
    <row r="571" spans="1:16" ht="18">
      <c r="A571" s="22">
        <v>566</v>
      </c>
      <c r="B571" s="23" t="s">
        <v>116</v>
      </c>
      <c r="C571" s="23" t="s">
        <v>506</v>
      </c>
      <c r="D571" s="24">
        <v>784108.60880000005</v>
      </c>
      <c r="E571" s="24">
        <v>2994774.3835</v>
      </c>
      <c r="F571" s="25">
        <f t="shared" si="8"/>
        <v>3778882.9923</v>
      </c>
      <c r="H571" s="26"/>
      <c r="I571" s="28"/>
      <c r="J571" s="26"/>
      <c r="K571" s="28"/>
      <c r="L571" s="26"/>
      <c r="M571" s="26"/>
      <c r="N571" s="28"/>
      <c r="O571" s="28"/>
      <c r="P571" s="28"/>
    </row>
    <row r="572" spans="1:16" ht="18">
      <c r="A572" s="22">
        <v>567</v>
      </c>
      <c r="B572" s="23" t="s">
        <v>116</v>
      </c>
      <c r="C572" s="23" t="s">
        <v>508</v>
      </c>
      <c r="D572" s="24">
        <v>979667.03570000001</v>
      </c>
      <c r="E572" s="24">
        <v>3741677.7598999999</v>
      </c>
      <c r="F572" s="25">
        <f t="shared" si="8"/>
        <v>4721344.7955999998</v>
      </c>
      <c r="H572" s="26"/>
      <c r="I572" s="28"/>
      <c r="J572" s="26"/>
      <c r="K572" s="28"/>
      <c r="L572" s="26"/>
      <c r="M572" s="26"/>
      <c r="N572" s="28"/>
      <c r="O572" s="28"/>
      <c r="P572" s="28"/>
    </row>
    <row r="573" spans="1:16" ht="18">
      <c r="A573" s="22">
        <v>568</v>
      </c>
      <c r="B573" s="23" t="s">
        <v>116</v>
      </c>
      <c r="C573" s="23" t="s">
        <v>510</v>
      </c>
      <c r="D573" s="24">
        <v>755813.54680000001</v>
      </c>
      <c r="E573" s="24">
        <v>2886706.0290999999</v>
      </c>
      <c r="F573" s="25">
        <f t="shared" si="8"/>
        <v>3642519.5759000001</v>
      </c>
      <c r="H573" s="26"/>
      <c r="I573" s="28"/>
      <c r="J573" s="26"/>
      <c r="K573" s="28"/>
      <c r="L573" s="26"/>
      <c r="M573" s="26"/>
      <c r="N573" s="28"/>
      <c r="O573" s="28"/>
      <c r="P573" s="28"/>
    </row>
    <row r="574" spans="1:16" ht="18">
      <c r="A574" s="22">
        <v>569</v>
      </c>
      <c r="B574" s="23" t="s">
        <v>116</v>
      </c>
      <c r="C574" s="23" t="s">
        <v>512</v>
      </c>
      <c r="D574" s="24">
        <v>682844.478</v>
      </c>
      <c r="E574" s="24">
        <v>2608012.6241000001</v>
      </c>
      <c r="F574" s="25">
        <f t="shared" si="8"/>
        <v>3290857.1020999998</v>
      </c>
      <c r="H574" s="26"/>
      <c r="I574" s="28"/>
      <c r="J574" s="26"/>
      <c r="K574" s="28"/>
      <c r="L574" s="26"/>
      <c r="M574" s="26"/>
      <c r="N574" s="28"/>
      <c r="O574" s="28"/>
      <c r="P574" s="28"/>
    </row>
    <row r="575" spans="1:16" ht="36">
      <c r="A575" s="22">
        <v>570</v>
      </c>
      <c r="B575" s="23" t="s">
        <v>116</v>
      </c>
      <c r="C575" s="23" t="s">
        <v>514</v>
      </c>
      <c r="D575" s="24">
        <v>615760.45689999999</v>
      </c>
      <c r="E575" s="24">
        <v>2351796.1949</v>
      </c>
      <c r="F575" s="25">
        <f t="shared" si="8"/>
        <v>2967556.6518000001</v>
      </c>
      <c r="H575" s="26"/>
      <c r="I575" s="28"/>
      <c r="J575" s="26"/>
      <c r="K575" s="28"/>
      <c r="L575" s="26"/>
      <c r="M575" s="26"/>
      <c r="N575" s="28"/>
      <c r="O575" s="28"/>
      <c r="P575" s="28"/>
    </row>
    <row r="576" spans="1:16" ht="18">
      <c r="A576" s="22">
        <v>571</v>
      </c>
      <c r="B576" s="23" t="s">
        <v>116</v>
      </c>
      <c r="C576" s="23" t="s">
        <v>516</v>
      </c>
      <c r="D576" s="24">
        <v>707894.8432</v>
      </c>
      <c r="E576" s="24">
        <v>2703688.3906</v>
      </c>
      <c r="F576" s="25">
        <f t="shared" si="8"/>
        <v>3411583.2338</v>
      </c>
      <c r="H576" s="26"/>
      <c r="I576" s="28"/>
      <c r="J576" s="26"/>
      <c r="K576" s="28"/>
      <c r="L576" s="26"/>
      <c r="M576" s="26"/>
      <c r="N576" s="28"/>
      <c r="O576" s="28"/>
      <c r="P576" s="28"/>
    </row>
    <row r="577" spans="1:16" ht="18">
      <c r="A577" s="22">
        <v>572</v>
      </c>
      <c r="B577" s="23" t="s">
        <v>116</v>
      </c>
      <c r="C577" s="23" t="s">
        <v>518</v>
      </c>
      <c r="D577" s="24">
        <v>741461.89890000003</v>
      </c>
      <c r="E577" s="24">
        <v>2831892.2609000001</v>
      </c>
      <c r="F577" s="25">
        <f t="shared" si="8"/>
        <v>3573354.1598</v>
      </c>
      <c r="H577" s="26"/>
      <c r="I577" s="28"/>
      <c r="J577" s="26"/>
      <c r="K577" s="28"/>
      <c r="L577" s="26"/>
      <c r="M577" s="26"/>
      <c r="N577" s="28"/>
      <c r="O577" s="28"/>
      <c r="P577" s="28"/>
    </row>
    <row r="578" spans="1:16" ht="36">
      <c r="A578" s="22">
        <v>573</v>
      </c>
      <c r="B578" s="23" t="s">
        <v>116</v>
      </c>
      <c r="C578" s="23" t="s">
        <v>520</v>
      </c>
      <c r="D578" s="24">
        <v>899024.78260000004</v>
      </c>
      <c r="E578" s="24">
        <v>3433677.8843999999</v>
      </c>
      <c r="F578" s="25">
        <f t="shared" si="8"/>
        <v>4332702.6670000004</v>
      </c>
      <c r="H578" s="26"/>
      <c r="I578" s="28"/>
      <c r="J578" s="26"/>
      <c r="K578" s="28"/>
      <c r="L578" s="26"/>
      <c r="M578" s="26"/>
      <c r="N578" s="28"/>
      <c r="O578" s="28"/>
      <c r="P578" s="28"/>
    </row>
    <row r="579" spans="1:16" ht="18">
      <c r="A579" s="22">
        <v>574</v>
      </c>
      <c r="B579" s="23" t="s">
        <v>116</v>
      </c>
      <c r="C579" s="23" t="s">
        <v>522</v>
      </c>
      <c r="D579" s="24">
        <v>754713.35069999995</v>
      </c>
      <c r="E579" s="24">
        <v>2882504.0104999999</v>
      </c>
      <c r="F579" s="25">
        <f t="shared" si="8"/>
        <v>3637217.3612000002</v>
      </c>
      <c r="H579" s="26"/>
      <c r="I579" s="28"/>
      <c r="J579" s="26"/>
      <c r="K579" s="28"/>
      <c r="L579" s="26"/>
      <c r="M579" s="26"/>
      <c r="N579" s="28"/>
      <c r="O579" s="28"/>
      <c r="P579" s="28"/>
    </row>
    <row r="580" spans="1:16" ht="18">
      <c r="A580" s="22">
        <v>575</v>
      </c>
      <c r="B580" s="23" t="s">
        <v>116</v>
      </c>
      <c r="C580" s="23" t="s">
        <v>524</v>
      </c>
      <c r="D580" s="24">
        <v>701427.54870000004</v>
      </c>
      <c r="E580" s="24">
        <v>2678987.6187999998</v>
      </c>
      <c r="F580" s="25">
        <f t="shared" si="8"/>
        <v>3380415.1675</v>
      </c>
      <c r="H580" s="26"/>
      <c r="I580" s="28"/>
      <c r="J580" s="26"/>
      <c r="K580" s="28"/>
      <c r="L580" s="26"/>
      <c r="M580" s="26"/>
      <c r="N580" s="28"/>
      <c r="O580" s="28"/>
      <c r="P580" s="28"/>
    </row>
    <row r="581" spans="1:16" ht="36">
      <c r="A581" s="22">
        <v>576</v>
      </c>
      <c r="B581" s="23" t="s">
        <v>116</v>
      </c>
      <c r="C581" s="23" t="s">
        <v>527</v>
      </c>
      <c r="D581" s="24">
        <v>666245.4852</v>
      </c>
      <c r="E581" s="24">
        <v>2544615.4903000002</v>
      </c>
      <c r="F581" s="25">
        <f t="shared" si="8"/>
        <v>3210860.9755000002</v>
      </c>
      <c r="H581" s="26"/>
      <c r="I581" s="28"/>
      <c r="J581" s="26"/>
      <c r="K581" s="28"/>
      <c r="L581" s="26"/>
      <c r="M581" s="26"/>
      <c r="N581" s="28"/>
      <c r="O581" s="28"/>
      <c r="P581" s="28"/>
    </row>
    <row r="582" spans="1:16" ht="18">
      <c r="A582" s="22">
        <v>577</v>
      </c>
      <c r="B582" s="23" t="s">
        <v>116</v>
      </c>
      <c r="C582" s="23" t="s">
        <v>529</v>
      </c>
      <c r="D582" s="24">
        <v>903649.05940000003</v>
      </c>
      <c r="E582" s="24">
        <v>3451339.5520000001</v>
      </c>
      <c r="F582" s="25">
        <f t="shared" si="8"/>
        <v>4354988.6113999998</v>
      </c>
      <c r="H582" s="26"/>
      <c r="I582" s="28"/>
      <c r="J582" s="26"/>
      <c r="K582" s="28"/>
      <c r="L582" s="26"/>
      <c r="M582" s="26"/>
      <c r="N582" s="28"/>
      <c r="O582" s="28"/>
      <c r="P582" s="28"/>
    </row>
    <row r="583" spans="1:16" ht="36">
      <c r="A583" s="22">
        <v>578</v>
      </c>
      <c r="B583" s="23" t="s">
        <v>117</v>
      </c>
      <c r="C583" s="23" t="s">
        <v>533</v>
      </c>
      <c r="D583" s="24">
        <v>871045.04570000002</v>
      </c>
      <c r="E583" s="24">
        <v>3326813.8627999998</v>
      </c>
      <c r="F583" s="25">
        <f t="shared" ref="F583:F646" si="9">D583+E583</f>
        <v>4197858.9084999999</v>
      </c>
      <c r="H583" s="26"/>
      <c r="I583" s="28"/>
      <c r="J583" s="26"/>
      <c r="K583" s="28"/>
      <c r="L583" s="26"/>
      <c r="M583" s="26"/>
      <c r="N583" s="28"/>
      <c r="O583" s="28"/>
      <c r="P583" s="28"/>
    </row>
    <row r="584" spans="1:16" ht="36">
      <c r="A584" s="22">
        <v>579</v>
      </c>
      <c r="B584" s="23" t="s">
        <v>117</v>
      </c>
      <c r="C584" s="23" t="s">
        <v>535</v>
      </c>
      <c r="D584" s="24">
        <v>921425.96310000005</v>
      </c>
      <c r="E584" s="24">
        <v>3519235.5238000001</v>
      </c>
      <c r="F584" s="25">
        <f t="shared" si="9"/>
        <v>4440661.4868999999</v>
      </c>
      <c r="H584" s="26"/>
      <c r="I584" s="28"/>
      <c r="J584" s="26"/>
      <c r="K584" s="28"/>
      <c r="L584" s="26"/>
      <c r="M584" s="26"/>
      <c r="N584" s="28"/>
      <c r="O584" s="28"/>
      <c r="P584" s="28"/>
    </row>
    <row r="585" spans="1:16" ht="36">
      <c r="A585" s="22">
        <v>580</v>
      </c>
      <c r="B585" s="23" t="s">
        <v>117</v>
      </c>
      <c r="C585" s="23" t="s">
        <v>537</v>
      </c>
      <c r="D585" s="24">
        <v>938087.47420000006</v>
      </c>
      <c r="E585" s="24">
        <v>3582871.4358999999</v>
      </c>
      <c r="F585" s="25">
        <f t="shared" si="9"/>
        <v>4520958.9101</v>
      </c>
      <c r="H585" s="26"/>
      <c r="I585" s="28"/>
      <c r="J585" s="26"/>
      <c r="K585" s="28"/>
      <c r="L585" s="26"/>
      <c r="M585" s="26"/>
      <c r="N585" s="28"/>
      <c r="O585" s="28"/>
      <c r="P585" s="28"/>
    </row>
    <row r="586" spans="1:16" ht="36">
      <c r="A586" s="22">
        <v>581</v>
      </c>
      <c r="B586" s="23" t="s">
        <v>117</v>
      </c>
      <c r="C586" s="23" t="s">
        <v>539</v>
      </c>
      <c r="D586" s="24">
        <v>695795.57499999995</v>
      </c>
      <c r="E586" s="24">
        <v>2657477.2176000001</v>
      </c>
      <c r="F586" s="25">
        <f t="shared" si="9"/>
        <v>3353272.7925999998</v>
      </c>
      <c r="H586" s="26"/>
      <c r="I586" s="28"/>
      <c r="J586" s="26"/>
      <c r="K586" s="28"/>
      <c r="L586" s="26"/>
      <c r="M586" s="26"/>
      <c r="N586" s="28"/>
      <c r="O586" s="28"/>
      <c r="P586" s="28"/>
    </row>
    <row r="587" spans="1:16" ht="18">
      <c r="A587" s="22">
        <v>582</v>
      </c>
      <c r="B587" s="23" t="s">
        <v>117</v>
      </c>
      <c r="C587" s="23" t="s">
        <v>541</v>
      </c>
      <c r="D587" s="24">
        <v>729109.55590000004</v>
      </c>
      <c r="E587" s="24">
        <v>2784714.5104999999</v>
      </c>
      <c r="F587" s="25">
        <f t="shared" si="9"/>
        <v>3513824.0663999999</v>
      </c>
      <c r="H587" s="26"/>
      <c r="I587" s="28"/>
      <c r="J587" s="26"/>
      <c r="K587" s="28"/>
      <c r="L587" s="26"/>
      <c r="M587" s="26"/>
      <c r="N587" s="28"/>
      <c r="O587" s="28"/>
      <c r="P587" s="28"/>
    </row>
    <row r="588" spans="1:16" ht="18">
      <c r="A588" s="22">
        <v>583</v>
      </c>
      <c r="B588" s="23" t="s">
        <v>117</v>
      </c>
      <c r="C588" s="23" t="s">
        <v>543</v>
      </c>
      <c r="D588" s="24">
        <v>1120469.9280999999</v>
      </c>
      <c r="E588" s="24">
        <v>4279451.3419000003</v>
      </c>
      <c r="F588" s="25">
        <f t="shared" si="9"/>
        <v>5399921.2699999996</v>
      </c>
      <c r="H588" s="26"/>
      <c r="I588" s="28"/>
      <c r="J588" s="26"/>
      <c r="K588" s="28"/>
      <c r="L588" s="26"/>
      <c r="M588" s="26"/>
      <c r="N588" s="28"/>
      <c r="O588" s="28"/>
      <c r="P588" s="28"/>
    </row>
    <row r="589" spans="1:16" ht="18">
      <c r="A589" s="22">
        <v>584</v>
      </c>
      <c r="B589" s="23" t="s">
        <v>117</v>
      </c>
      <c r="C589" s="23" t="s">
        <v>545</v>
      </c>
      <c r="D589" s="24">
        <v>789126.32070000004</v>
      </c>
      <c r="E589" s="24">
        <v>3013938.7121000001</v>
      </c>
      <c r="F589" s="25">
        <f t="shared" si="9"/>
        <v>3803065.0328000002</v>
      </c>
      <c r="H589" s="26"/>
      <c r="I589" s="28"/>
      <c r="J589" s="26"/>
      <c r="K589" s="28"/>
      <c r="L589" s="26"/>
      <c r="M589" s="26"/>
      <c r="N589" s="28"/>
      <c r="O589" s="28"/>
      <c r="P589" s="28"/>
    </row>
    <row r="590" spans="1:16" ht="18">
      <c r="A590" s="22">
        <v>585</v>
      </c>
      <c r="B590" s="23" t="s">
        <v>117</v>
      </c>
      <c r="C590" s="23" t="s">
        <v>547</v>
      </c>
      <c r="D590" s="24">
        <v>795048.38219999999</v>
      </c>
      <c r="E590" s="24">
        <v>3036557.0559</v>
      </c>
      <c r="F590" s="25">
        <f t="shared" si="9"/>
        <v>3831605.4380999999</v>
      </c>
      <c r="H590" s="26"/>
      <c r="I590" s="28"/>
      <c r="J590" s="26"/>
      <c r="K590" s="28"/>
      <c r="L590" s="26"/>
      <c r="M590" s="26"/>
      <c r="N590" s="28"/>
      <c r="O590" s="28"/>
      <c r="P590" s="28"/>
    </row>
    <row r="591" spans="1:16" ht="18">
      <c r="A591" s="22">
        <v>586</v>
      </c>
      <c r="B591" s="23" t="s">
        <v>117</v>
      </c>
      <c r="C591" s="23" t="s">
        <v>549</v>
      </c>
      <c r="D591" s="24">
        <v>955842.29180000001</v>
      </c>
      <c r="E591" s="24">
        <v>3650683.0531000001</v>
      </c>
      <c r="F591" s="25">
        <f t="shared" si="9"/>
        <v>4606525.3448999999</v>
      </c>
      <c r="H591" s="26"/>
      <c r="I591" s="28"/>
      <c r="J591" s="26"/>
      <c r="K591" s="28"/>
      <c r="L591" s="26"/>
      <c r="M591" s="26"/>
      <c r="N591" s="28"/>
      <c r="O591" s="28"/>
      <c r="P591" s="28"/>
    </row>
    <row r="592" spans="1:16" ht="18">
      <c r="A592" s="22">
        <v>587</v>
      </c>
      <c r="B592" s="23" t="s">
        <v>117</v>
      </c>
      <c r="C592" s="23" t="s">
        <v>551</v>
      </c>
      <c r="D592" s="24">
        <v>1037206.1838</v>
      </c>
      <c r="E592" s="24">
        <v>3961439.1101000002</v>
      </c>
      <c r="F592" s="25">
        <f t="shared" si="9"/>
        <v>4998645.2938999999</v>
      </c>
      <c r="H592" s="26"/>
      <c r="I592" s="28"/>
      <c r="J592" s="26"/>
      <c r="K592" s="28"/>
      <c r="L592" s="26"/>
      <c r="M592" s="26"/>
      <c r="N592" s="28"/>
      <c r="O592" s="28"/>
      <c r="P592" s="28"/>
    </row>
    <row r="593" spans="1:16" ht="18">
      <c r="A593" s="22">
        <v>588</v>
      </c>
      <c r="B593" s="23" t="s">
        <v>117</v>
      </c>
      <c r="C593" s="23" t="s">
        <v>553</v>
      </c>
      <c r="D593" s="24">
        <v>793617.56160000002</v>
      </c>
      <c r="E593" s="24">
        <v>3031092.2707000002</v>
      </c>
      <c r="F593" s="25">
        <f t="shared" si="9"/>
        <v>3824709.8322999999</v>
      </c>
      <c r="H593" s="26"/>
      <c r="I593" s="28"/>
      <c r="J593" s="26"/>
      <c r="K593" s="28"/>
      <c r="L593" s="26"/>
      <c r="M593" s="26"/>
      <c r="N593" s="28"/>
      <c r="O593" s="28"/>
      <c r="P593" s="28"/>
    </row>
    <row r="594" spans="1:16" ht="36">
      <c r="A594" s="22">
        <v>589</v>
      </c>
      <c r="B594" s="23" t="s">
        <v>117</v>
      </c>
      <c r="C594" s="23" t="s">
        <v>555</v>
      </c>
      <c r="D594" s="24">
        <v>821446.19649999996</v>
      </c>
      <c r="E594" s="24">
        <v>3137379.1831999999</v>
      </c>
      <c r="F594" s="25">
        <f t="shared" si="9"/>
        <v>3958825.3796999999</v>
      </c>
      <c r="H594" s="26"/>
      <c r="I594" s="28"/>
      <c r="J594" s="26"/>
      <c r="K594" s="28"/>
      <c r="L594" s="26"/>
      <c r="M594" s="26"/>
      <c r="N594" s="28"/>
      <c r="O594" s="28"/>
      <c r="P594" s="28"/>
    </row>
    <row r="595" spans="1:16" ht="18">
      <c r="A595" s="22">
        <v>590</v>
      </c>
      <c r="B595" s="23" t="s">
        <v>117</v>
      </c>
      <c r="C595" s="23" t="s">
        <v>557</v>
      </c>
      <c r="D595" s="24">
        <v>763383.41509999998</v>
      </c>
      <c r="E595" s="24">
        <v>2915617.9010000001</v>
      </c>
      <c r="F595" s="25">
        <f t="shared" si="9"/>
        <v>3679001.3160999999</v>
      </c>
      <c r="H595" s="26"/>
      <c r="I595" s="28"/>
      <c r="J595" s="26"/>
      <c r="K595" s="28"/>
      <c r="L595" s="26"/>
      <c r="M595" s="26"/>
      <c r="N595" s="28"/>
      <c r="O595" s="28"/>
      <c r="P595" s="28"/>
    </row>
    <row r="596" spans="1:16" ht="18">
      <c r="A596" s="22">
        <v>591</v>
      </c>
      <c r="B596" s="23" t="s">
        <v>117</v>
      </c>
      <c r="C596" s="23" t="s">
        <v>559</v>
      </c>
      <c r="D596" s="24">
        <v>954715.13170000003</v>
      </c>
      <c r="E596" s="24">
        <v>3646378.0498000002</v>
      </c>
      <c r="F596" s="25">
        <f t="shared" si="9"/>
        <v>4601093.1814999999</v>
      </c>
      <c r="H596" s="26"/>
      <c r="I596" s="28"/>
      <c r="J596" s="26"/>
      <c r="K596" s="28"/>
      <c r="L596" s="26"/>
      <c r="M596" s="26"/>
      <c r="N596" s="28"/>
      <c r="O596" s="28"/>
      <c r="P596" s="28"/>
    </row>
    <row r="597" spans="1:16" ht="18">
      <c r="A597" s="22">
        <v>592</v>
      </c>
      <c r="B597" s="23" t="s">
        <v>117</v>
      </c>
      <c r="C597" s="23" t="s">
        <v>561</v>
      </c>
      <c r="D597" s="24">
        <v>633614.34669999999</v>
      </c>
      <c r="E597" s="24">
        <v>2419986.2023999998</v>
      </c>
      <c r="F597" s="25">
        <f t="shared" si="9"/>
        <v>3053600.5490999999</v>
      </c>
      <c r="H597" s="26"/>
      <c r="I597" s="28"/>
      <c r="J597" s="26"/>
      <c r="K597" s="28"/>
      <c r="L597" s="26"/>
      <c r="M597" s="26"/>
      <c r="N597" s="28"/>
      <c r="O597" s="28"/>
      <c r="P597" s="28"/>
    </row>
    <row r="598" spans="1:16" ht="18">
      <c r="A598" s="22">
        <v>593</v>
      </c>
      <c r="B598" s="23" t="s">
        <v>117</v>
      </c>
      <c r="C598" s="23" t="s">
        <v>563</v>
      </c>
      <c r="D598" s="24">
        <v>1047192.0527999999</v>
      </c>
      <c r="E598" s="24">
        <v>3999578.5008999999</v>
      </c>
      <c r="F598" s="25">
        <f t="shared" si="9"/>
        <v>5046770.5537</v>
      </c>
      <c r="H598" s="26"/>
      <c r="I598" s="28"/>
      <c r="J598" s="26"/>
      <c r="K598" s="28"/>
      <c r="L598" s="26"/>
      <c r="M598" s="26"/>
      <c r="N598" s="28"/>
      <c r="O598" s="28"/>
      <c r="P598" s="28"/>
    </row>
    <row r="599" spans="1:16" ht="18">
      <c r="A599" s="22">
        <v>594</v>
      </c>
      <c r="B599" s="23" t="s">
        <v>117</v>
      </c>
      <c r="C599" s="23" t="s">
        <v>565</v>
      </c>
      <c r="D599" s="24">
        <v>843752.69929999998</v>
      </c>
      <c r="E599" s="24">
        <v>3222575.2163</v>
      </c>
      <c r="F599" s="25">
        <f t="shared" si="9"/>
        <v>4066327.9155999999</v>
      </c>
      <c r="H599" s="26"/>
      <c r="I599" s="28"/>
      <c r="J599" s="26"/>
      <c r="K599" s="28"/>
      <c r="L599" s="26"/>
      <c r="M599" s="26"/>
      <c r="N599" s="28"/>
      <c r="O599" s="28"/>
      <c r="P599" s="28"/>
    </row>
    <row r="600" spans="1:16" ht="18">
      <c r="A600" s="22">
        <v>595</v>
      </c>
      <c r="B600" s="23" t="s">
        <v>117</v>
      </c>
      <c r="C600" s="23" t="s">
        <v>567</v>
      </c>
      <c r="D600" s="24">
        <v>989945.4632</v>
      </c>
      <c r="E600" s="24">
        <v>3780934.5299</v>
      </c>
      <c r="F600" s="25">
        <f t="shared" si="9"/>
        <v>4770879.9930999996</v>
      </c>
      <c r="H600" s="26"/>
      <c r="I600" s="28"/>
      <c r="J600" s="26"/>
      <c r="K600" s="28"/>
      <c r="L600" s="26"/>
      <c r="M600" s="26"/>
      <c r="N600" s="28"/>
      <c r="O600" s="28"/>
      <c r="P600" s="28"/>
    </row>
    <row r="601" spans="1:16" ht="36">
      <c r="A601" s="22">
        <v>596</v>
      </c>
      <c r="B601" s="23" t="s">
        <v>118</v>
      </c>
      <c r="C601" s="23" t="s">
        <v>571</v>
      </c>
      <c r="D601" s="24">
        <v>618669.60829999996</v>
      </c>
      <c r="E601" s="24">
        <v>2362907.2223</v>
      </c>
      <c r="F601" s="25">
        <f t="shared" si="9"/>
        <v>2981576.8306</v>
      </c>
      <c r="H601" s="26"/>
      <c r="I601" s="28"/>
      <c r="J601" s="26"/>
      <c r="K601" s="28"/>
      <c r="L601" s="26"/>
      <c r="M601" s="26"/>
      <c r="N601" s="28"/>
      <c r="O601" s="28"/>
      <c r="P601" s="28"/>
    </row>
    <row r="602" spans="1:16" ht="36">
      <c r="A602" s="22">
        <v>597</v>
      </c>
      <c r="B602" s="23" t="s">
        <v>118</v>
      </c>
      <c r="C602" s="23" t="s">
        <v>573</v>
      </c>
      <c r="D602" s="24">
        <v>620405.06220000004</v>
      </c>
      <c r="E602" s="24">
        <v>2369535.5041</v>
      </c>
      <c r="F602" s="25">
        <f t="shared" si="9"/>
        <v>2989940.5663000001</v>
      </c>
      <c r="H602" s="26"/>
      <c r="I602" s="28"/>
      <c r="J602" s="26"/>
      <c r="K602" s="28"/>
      <c r="L602" s="26"/>
      <c r="M602" s="26"/>
      <c r="N602" s="28"/>
      <c r="O602" s="28"/>
      <c r="P602" s="28"/>
    </row>
    <row r="603" spans="1:16" ht="18">
      <c r="A603" s="22">
        <v>598</v>
      </c>
      <c r="B603" s="23" t="s">
        <v>118</v>
      </c>
      <c r="C603" s="23" t="s">
        <v>575</v>
      </c>
      <c r="D603" s="24">
        <v>772920.49560000002</v>
      </c>
      <c r="E603" s="24">
        <v>2952043.2178000002</v>
      </c>
      <c r="F603" s="25">
        <f t="shared" si="9"/>
        <v>3724963.7133999998</v>
      </c>
      <c r="H603" s="26"/>
      <c r="I603" s="28"/>
      <c r="J603" s="26"/>
      <c r="K603" s="28"/>
      <c r="L603" s="26"/>
      <c r="M603" s="26"/>
      <c r="N603" s="28"/>
      <c r="O603" s="28"/>
      <c r="P603" s="28"/>
    </row>
    <row r="604" spans="1:16" ht="18">
      <c r="A604" s="22">
        <v>599</v>
      </c>
      <c r="B604" s="23" t="s">
        <v>118</v>
      </c>
      <c r="C604" s="23" t="s">
        <v>577</v>
      </c>
      <c r="D604" s="24">
        <v>683244.63410000002</v>
      </c>
      <c r="E604" s="24">
        <v>2609540.9548999998</v>
      </c>
      <c r="F604" s="25">
        <f t="shared" si="9"/>
        <v>3292785.5890000002</v>
      </c>
      <c r="H604" s="26"/>
      <c r="I604" s="28"/>
      <c r="J604" s="26"/>
      <c r="K604" s="28"/>
      <c r="L604" s="26"/>
      <c r="M604" s="26"/>
      <c r="N604" s="28"/>
      <c r="O604" s="28"/>
      <c r="P604" s="28"/>
    </row>
    <row r="605" spans="1:16" ht="18">
      <c r="A605" s="22">
        <v>600</v>
      </c>
      <c r="B605" s="23" t="s">
        <v>118</v>
      </c>
      <c r="C605" s="23" t="s">
        <v>580</v>
      </c>
      <c r="D605" s="24">
        <v>646563.80169999995</v>
      </c>
      <c r="E605" s="24">
        <v>2469444.5241999999</v>
      </c>
      <c r="F605" s="25">
        <f t="shared" si="9"/>
        <v>3116008.3259000001</v>
      </c>
      <c r="H605" s="26"/>
      <c r="I605" s="28"/>
      <c r="J605" s="26"/>
      <c r="K605" s="28"/>
      <c r="L605" s="26"/>
      <c r="M605" s="26"/>
      <c r="N605" s="28"/>
      <c r="O605" s="28"/>
      <c r="P605" s="28"/>
    </row>
    <row r="606" spans="1:16" ht="18">
      <c r="A606" s="22">
        <v>601</v>
      </c>
      <c r="B606" s="23" t="s">
        <v>118</v>
      </c>
      <c r="C606" s="23" t="s">
        <v>582</v>
      </c>
      <c r="D606" s="24">
        <v>736404.41269999999</v>
      </c>
      <c r="E606" s="24">
        <v>2812576.0211</v>
      </c>
      <c r="F606" s="25">
        <f t="shared" si="9"/>
        <v>3548980.4338000002</v>
      </c>
      <c r="H606" s="26"/>
      <c r="I606" s="28"/>
      <c r="J606" s="26"/>
      <c r="K606" s="28"/>
      <c r="L606" s="26"/>
      <c r="M606" s="26"/>
      <c r="N606" s="28"/>
      <c r="O606" s="28"/>
      <c r="P606" s="28"/>
    </row>
    <row r="607" spans="1:16" ht="18">
      <c r="A607" s="22">
        <v>602</v>
      </c>
      <c r="B607" s="23" t="s">
        <v>118</v>
      </c>
      <c r="C607" s="23" t="s">
        <v>584</v>
      </c>
      <c r="D607" s="24">
        <v>617216.31030000001</v>
      </c>
      <c r="E607" s="24">
        <v>2357356.5883999998</v>
      </c>
      <c r="F607" s="25">
        <f t="shared" si="9"/>
        <v>2974572.8986999998</v>
      </c>
      <c r="H607" s="26"/>
      <c r="I607" s="28"/>
      <c r="J607" s="26"/>
      <c r="K607" s="28"/>
      <c r="L607" s="26"/>
      <c r="M607" s="26"/>
      <c r="N607" s="28"/>
      <c r="O607" s="28"/>
      <c r="P607" s="28"/>
    </row>
    <row r="608" spans="1:16" ht="18">
      <c r="A608" s="22">
        <v>603</v>
      </c>
      <c r="B608" s="23" t="s">
        <v>118</v>
      </c>
      <c r="C608" s="23" t="s">
        <v>585</v>
      </c>
      <c r="D608" s="24">
        <v>641010.82490000001</v>
      </c>
      <c r="E608" s="24">
        <v>2448235.8391</v>
      </c>
      <c r="F608" s="25">
        <f t="shared" si="9"/>
        <v>3089246.6639999999</v>
      </c>
      <c r="H608" s="26"/>
      <c r="I608" s="28"/>
      <c r="J608" s="26"/>
      <c r="K608" s="28"/>
      <c r="L608" s="26"/>
      <c r="M608" s="26"/>
      <c r="N608" s="28"/>
      <c r="O608" s="28"/>
      <c r="P608" s="28"/>
    </row>
    <row r="609" spans="1:16" ht="18">
      <c r="A609" s="22">
        <v>604</v>
      </c>
      <c r="B609" s="23" t="s">
        <v>118</v>
      </c>
      <c r="C609" s="23" t="s">
        <v>587</v>
      </c>
      <c r="D609" s="24">
        <v>630465.95239999995</v>
      </c>
      <c r="E609" s="24">
        <v>2407961.4259000001</v>
      </c>
      <c r="F609" s="25">
        <f t="shared" si="9"/>
        <v>3038427.3783</v>
      </c>
      <c r="H609" s="26"/>
      <c r="I609" s="28"/>
      <c r="J609" s="26"/>
      <c r="K609" s="28"/>
      <c r="L609" s="26"/>
      <c r="M609" s="26"/>
      <c r="N609" s="28"/>
      <c r="O609" s="28"/>
      <c r="P609" s="28"/>
    </row>
    <row r="610" spans="1:16" ht="18">
      <c r="A610" s="22">
        <v>605</v>
      </c>
      <c r="B610" s="23" t="s">
        <v>118</v>
      </c>
      <c r="C610" s="23" t="s">
        <v>589</v>
      </c>
      <c r="D610" s="24">
        <v>715703.44059999997</v>
      </c>
      <c r="E610" s="24">
        <v>2733512.0490999999</v>
      </c>
      <c r="F610" s="25">
        <f t="shared" si="9"/>
        <v>3449215.4896999998</v>
      </c>
      <c r="H610" s="26"/>
      <c r="I610" s="28"/>
      <c r="J610" s="26"/>
      <c r="K610" s="28"/>
      <c r="L610" s="26"/>
      <c r="M610" s="26"/>
      <c r="N610" s="28"/>
      <c r="O610" s="28"/>
      <c r="P610" s="28"/>
    </row>
    <row r="611" spans="1:16" ht="18">
      <c r="A611" s="22">
        <v>606</v>
      </c>
      <c r="B611" s="23" t="s">
        <v>118</v>
      </c>
      <c r="C611" s="23" t="s">
        <v>591</v>
      </c>
      <c r="D611" s="24">
        <v>757808.71530000004</v>
      </c>
      <c r="E611" s="24">
        <v>2894326.2486</v>
      </c>
      <c r="F611" s="25">
        <f t="shared" si="9"/>
        <v>3652134.9638999999</v>
      </c>
      <c r="H611" s="26"/>
      <c r="I611" s="28"/>
      <c r="J611" s="26"/>
      <c r="K611" s="28"/>
      <c r="L611" s="26"/>
      <c r="M611" s="26"/>
      <c r="N611" s="28"/>
      <c r="O611" s="28"/>
      <c r="P611" s="28"/>
    </row>
    <row r="612" spans="1:16" ht="18">
      <c r="A612" s="22">
        <v>607</v>
      </c>
      <c r="B612" s="23" t="s">
        <v>118</v>
      </c>
      <c r="C612" s="23" t="s">
        <v>593</v>
      </c>
      <c r="D612" s="24">
        <v>875852.24010000005</v>
      </c>
      <c r="E612" s="24">
        <v>3345174.1542000002</v>
      </c>
      <c r="F612" s="25">
        <f t="shared" si="9"/>
        <v>4221026.3942999998</v>
      </c>
      <c r="H612" s="26"/>
      <c r="I612" s="28"/>
      <c r="J612" s="26"/>
      <c r="K612" s="28"/>
      <c r="L612" s="26"/>
      <c r="M612" s="26"/>
      <c r="N612" s="28"/>
      <c r="O612" s="28"/>
      <c r="P612" s="28"/>
    </row>
    <row r="613" spans="1:16" ht="18">
      <c r="A613" s="22">
        <v>608</v>
      </c>
      <c r="B613" s="23" t="s">
        <v>118</v>
      </c>
      <c r="C613" s="23" t="s">
        <v>595</v>
      </c>
      <c r="D613" s="24">
        <v>816420.62190000003</v>
      </c>
      <c r="E613" s="24">
        <v>3118184.8243</v>
      </c>
      <c r="F613" s="25">
        <f t="shared" si="9"/>
        <v>3934605.4462000001</v>
      </c>
      <c r="H613" s="26"/>
      <c r="I613" s="28"/>
      <c r="J613" s="26"/>
      <c r="K613" s="28"/>
      <c r="L613" s="26"/>
      <c r="M613" s="26"/>
      <c r="N613" s="28"/>
      <c r="O613" s="28"/>
      <c r="P613" s="28"/>
    </row>
    <row r="614" spans="1:16" ht="18">
      <c r="A614" s="22">
        <v>609</v>
      </c>
      <c r="B614" s="23" t="s">
        <v>118</v>
      </c>
      <c r="C614" s="23" t="s">
        <v>597</v>
      </c>
      <c r="D614" s="24">
        <v>711665.92539999995</v>
      </c>
      <c r="E614" s="24">
        <v>2718091.4213999999</v>
      </c>
      <c r="F614" s="25">
        <f t="shared" si="9"/>
        <v>3429757.3467999999</v>
      </c>
      <c r="H614" s="26"/>
      <c r="I614" s="28"/>
      <c r="J614" s="26"/>
      <c r="K614" s="28"/>
      <c r="L614" s="26"/>
      <c r="M614" s="26"/>
      <c r="N614" s="28"/>
      <c r="O614" s="28"/>
      <c r="P614" s="28"/>
    </row>
    <row r="615" spans="1:16" ht="18">
      <c r="A615" s="22">
        <v>610</v>
      </c>
      <c r="B615" s="23" t="s">
        <v>118</v>
      </c>
      <c r="C615" s="23" t="s">
        <v>599</v>
      </c>
      <c r="D615" s="24">
        <v>559242.21109999996</v>
      </c>
      <c r="E615" s="24">
        <v>2135934.0137999998</v>
      </c>
      <c r="F615" s="25">
        <f t="shared" si="9"/>
        <v>2695176.2248999998</v>
      </c>
      <c r="H615" s="26"/>
      <c r="I615" s="28"/>
      <c r="J615" s="26"/>
      <c r="K615" s="28"/>
      <c r="L615" s="26"/>
      <c r="M615" s="26"/>
      <c r="N615" s="28"/>
      <c r="O615" s="28"/>
      <c r="P615" s="28"/>
    </row>
    <row r="616" spans="1:16" ht="18">
      <c r="A616" s="22">
        <v>611</v>
      </c>
      <c r="B616" s="23" t="s">
        <v>118</v>
      </c>
      <c r="C616" s="23" t="s">
        <v>339</v>
      </c>
      <c r="D616" s="24">
        <v>720636.51690000005</v>
      </c>
      <c r="E616" s="24">
        <v>2752353.1260000002</v>
      </c>
      <c r="F616" s="25">
        <f t="shared" si="9"/>
        <v>3472989.6428999999</v>
      </c>
      <c r="H616" s="26"/>
      <c r="I616" s="28"/>
      <c r="J616" s="26"/>
      <c r="K616" s="28"/>
      <c r="L616" s="26"/>
      <c r="M616" s="26"/>
      <c r="N616" s="28"/>
      <c r="O616" s="28"/>
      <c r="P616" s="28"/>
    </row>
    <row r="617" spans="1:16" ht="18">
      <c r="A617" s="22">
        <v>612</v>
      </c>
      <c r="B617" s="23" t="s">
        <v>118</v>
      </c>
      <c r="C617" s="23" t="s">
        <v>602</v>
      </c>
      <c r="D617" s="24">
        <v>635339.61869999999</v>
      </c>
      <c r="E617" s="24">
        <v>2426575.5962999999</v>
      </c>
      <c r="F617" s="25">
        <f t="shared" si="9"/>
        <v>3061915.2149999999</v>
      </c>
      <c r="H617" s="26"/>
      <c r="I617" s="28"/>
      <c r="J617" s="26"/>
      <c r="K617" s="28"/>
      <c r="L617" s="26"/>
      <c r="M617" s="26"/>
      <c r="N617" s="28"/>
      <c r="O617" s="28"/>
      <c r="P617" s="28"/>
    </row>
    <row r="618" spans="1:16" ht="18">
      <c r="A618" s="22">
        <v>613</v>
      </c>
      <c r="B618" s="23" t="s">
        <v>118</v>
      </c>
      <c r="C618" s="23" t="s">
        <v>604</v>
      </c>
      <c r="D618" s="24">
        <v>662348.43079999997</v>
      </c>
      <c r="E618" s="24">
        <v>2529731.3294000002</v>
      </c>
      <c r="F618" s="25">
        <f t="shared" si="9"/>
        <v>3192079.7601999999</v>
      </c>
      <c r="H618" s="26"/>
      <c r="I618" s="28"/>
      <c r="J618" s="26"/>
      <c r="K618" s="28"/>
      <c r="L618" s="26"/>
      <c r="M618" s="26"/>
      <c r="N618" s="28"/>
      <c r="O618" s="28"/>
      <c r="P618" s="28"/>
    </row>
    <row r="619" spans="1:16" ht="18">
      <c r="A619" s="22">
        <v>614</v>
      </c>
      <c r="B619" s="23" t="s">
        <v>118</v>
      </c>
      <c r="C619" s="23" t="s">
        <v>607</v>
      </c>
      <c r="D619" s="24">
        <v>701886.9166</v>
      </c>
      <c r="E619" s="24">
        <v>2680742.0992000001</v>
      </c>
      <c r="F619" s="25">
        <f t="shared" si="9"/>
        <v>3382629.0158000002</v>
      </c>
      <c r="H619" s="26"/>
      <c r="I619" s="28"/>
      <c r="J619" s="26"/>
      <c r="K619" s="28"/>
      <c r="L619" s="26"/>
      <c r="M619" s="26"/>
      <c r="N619" s="28"/>
      <c r="O619" s="28"/>
      <c r="P619" s="28"/>
    </row>
    <row r="620" spans="1:16" ht="18">
      <c r="A620" s="22">
        <v>615</v>
      </c>
      <c r="B620" s="23" t="s">
        <v>118</v>
      </c>
      <c r="C620" s="23" t="s">
        <v>347</v>
      </c>
      <c r="D620" s="24">
        <v>694620.82609999995</v>
      </c>
      <c r="E620" s="24">
        <v>2652990.4567</v>
      </c>
      <c r="F620" s="25">
        <f t="shared" si="9"/>
        <v>3347611.2828000002</v>
      </c>
      <c r="H620" s="26"/>
      <c r="I620" s="28"/>
      <c r="J620" s="26"/>
      <c r="K620" s="28"/>
      <c r="L620" s="26"/>
      <c r="M620" s="26"/>
      <c r="N620" s="28"/>
      <c r="O620" s="28"/>
      <c r="P620" s="28"/>
    </row>
    <row r="621" spans="1:16" ht="18">
      <c r="A621" s="22">
        <v>616</v>
      </c>
      <c r="B621" s="23" t="s">
        <v>118</v>
      </c>
      <c r="C621" s="23" t="s">
        <v>610</v>
      </c>
      <c r="D621" s="24">
        <v>751553.55489999999</v>
      </c>
      <c r="E621" s="24">
        <v>2870435.6880999999</v>
      </c>
      <c r="F621" s="25">
        <f t="shared" si="9"/>
        <v>3621989.2429999998</v>
      </c>
      <c r="H621" s="26"/>
      <c r="I621" s="28"/>
      <c r="J621" s="26"/>
      <c r="K621" s="28"/>
      <c r="L621" s="26"/>
      <c r="M621" s="26"/>
      <c r="N621" s="28"/>
      <c r="O621" s="28"/>
      <c r="P621" s="28"/>
    </row>
    <row r="622" spans="1:16" ht="18">
      <c r="A622" s="22">
        <v>617</v>
      </c>
      <c r="B622" s="23" t="s">
        <v>118</v>
      </c>
      <c r="C622" s="23" t="s">
        <v>612</v>
      </c>
      <c r="D622" s="24">
        <v>682159.5</v>
      </c>
      <c r="E622" s="24">
        <v>2605396.4627999999</v>
      </c>
      <c r="F622" s="25">
        <f t="shared" si="9"/>
        <v>3287555.9627999999</v>
      </c>
      <c r="H622" s="26"/>
      <c r="I622" s="28"/>
      <c r="J622" s="26"/>
      <c r="K622" s="28"/>
      <c r="L622" s="26"/>
      <c r="M622" s="26"/>
      <c r="N622" s="28"/>
      <c r="O622" s="28"/>
      <c r="P622" s="28"/>
    </row>
    <row r="623" spans="1:16" ht="18">
      <c r="A623" s="22">
        <v>618</v>
      </c>
      <c r="B623" s="23" t="s">
        <v>118</v>
      </c>
      <c r="C623" s="23" t="s">
        <v>614</v>
      </c>
      <c r="D623" s="24">
        <v>838810.83310000005</v>
      </c>
      <c r="E623" s="24">
        <v>3203700.5682000001</v>
      </c>
      <c r="F623" s="25">
        <f t="shared" si="9"/>
        <v>4042511.4013</v>
      </c>
      <c r="H623" s="26"/>
      <c r="I623" s="28"/>
      <c r="J623" s="26"/>
      <c r="K623" s="28"/>
      <c r="L623" s="26"/>
      <c r="M623" s="26"/>
      <c r="N623" s="28"/>
      <c r="O623" s="28"/>
      <c r="P623" s="28"/>
    </row>
    <row r="624" spans="1:16" ht="18">
      <c r="A624" s="22">
        <v>619</v>
      </c>
      <c r="B624" s="23" t="s">
        <v>118</v>
      </c>
      <c r="C624" s="23" t="s">
        <v>616</v>
      </c>
      <c r="D624" s="24">
        <v>695595.21189999999</v>
      </c>
      <c r="E624" s="24">
        <v>2656711.9637000002</v>
      </c>
      <c r="F624" s="25">
        <f t="shared" si="9"/>
        <v>3352307.1756000002</v>
      </c>
      <c r="H624" s="26"/>
      <c r="I624" s="28"/>
      <c r="J624" s="26"/>
      <c r="K624" s="28"/>
      <c r="L624" s="26"/>
      <c r="M624" s="26"/>
      <c r="N624" s="28"/>
      <c r="O624" s="28"/>
      <c r="P624" s="28"/>
    </row>
    <row r="625" spans="1:16" ht="18">
      <c r="A625" s="22">
        <v>620</v>
      </c>
      <c r="B625" s="23" t="s">
        <v>118</v>
      </c>
      <c r="C625" s="23" t="s">
        <v>618</v>
      </c>
      <c r="D625" s="24">
        <v>916438.03599999996</v>
      </c>
      <c r="E625" s="24">
        <v>3500184.9530000002</v>
      </c>
      <c r="F625" s="25">
        <f t="shared" si="9"/>
        <v>4416622.9890000001</v>
      </c>
      <c r="H625" s="26"/>
      <c r="I625" s="28"/>
      <c r="J625" s="26"/>
      <c r="K625" s="28"/>
      <c r="L625" s="26"/>
      <c r="M625" s="26"/>
      <c r="N625" s="28"/>
      <c r="O625" s="28"/>
      <c r="P625" s="28"/>
    </row>
    <row r="626" spans="1:16" ht="18">
      <c r="A626" s="22">
        <v>621</v>
      </c>
      <c r="B626" s="23" t="s">
        <v>118</v>
      </c>
      <c r="C626" s="23" t="s">
        <v>620</v>
      </c>
      <c r="D626" s="24">
        <v>627280.46739999996</v>
      </c>
      <c r="E626" s="24">
        <v>2395794.9881000002</v>
      </c>
      <c r="F626" s="25">
        <f t="shared" si="9"/>
        <v>3023075.4555000002</v>
      </c>
      <c r="H626" s="26"/>
      <c r="I626" s="28"/>
      <c r="J626" s="26"/>
      <c r="K626" s="28"/>
      <c r="L626" s="26"/>
      <c r="M626" s="26"/>
      <c r="N626" s="28"/>
      <c r="O626" s="28"/>
      <c r="P626" s="28"/>
    </row>
    <row r="627" spans="1:16" ht="18">
      <c r="A627" s="22">
        <v>622</v>
      </c>
      <c r="B627" s="23" t="s">
        <v>118</v>
      </c>
      <c r="C627" s="23" t="s">
        <v>622</v>
      </c>
      <c r="D627" s="24">
        <v>758725.63459999999</v>
      </c>
      <c r="E627" s="24">
        <v>2897828.2716000001</v>
      </c>
      <c r="F627" s="25">
        <f t="shared" si="9"/>
        <v>3656553.9062000001</v>
      </c>
      <c r="H627" s="26"/>
      <c r="I627" s="28"/>
      <c r="J627" s="26"/>
      <c r="K627" s="28"/>
      <c r="L627" s="26"/>
      <c r="M627" s="26"/>
      <c r="N627" s="28"/>
      <c r="O627" s="28"/>
      <c r="P627" s="28"/>
    </row>
    <row r="628" spans="1:16" ht="18">
      <c r="A628" s="22">
        <v>623</v>
      </c>
      <c r="B628" s="23" t="s">
        <v>118</v>
      </c>
      <c r="C628" s="23" t="s">
        <v>624</v>
      </c>
      <c r="D628" s="24">
        <v>761158.37829999998</v>
      </c>
      <c r="E628" s="24">
        <v>2907119.7374999998</v>
      </c>
      <c r="F628" s="25">
        <f t="shared" si="9"/>
        <v>3668278.1157999998</v>
      </c>
      <c r="H628" s="26"/>
      <c r="I628" s="28"/>
      <c r="J628" s="26"/>
      <c r="K628" s="28"/>
      <c r="L628" s="26"/>
      <c r="M628" s="26"/>
      <c r="N628" s="28"/>
      <c r="O628" s="28"/>
      <c r="P628" s="28"/>
    </row>
    <row r="629" spans="1:16" ht="18">
      <c r="A629" s="22">
        <v>624</v>
      </c>
      <c r="B629" s="23" t="s">
        <v>118</v>
      </c>
      <c r="C629" s="23" t="s">
        <v>626</v>
      </c>
      <c r="D629" s="24">
        <v>670752.24309999996</v>
      </c>
      <c r="E629" s="24">
        <v>2561828.3141000001</v>
      </c>
      <c r="F629" s="25">
        <f t="shared" si="9"/>
        <v>3232580.5572000002</v>
      </c>
      <c r="H629" s="26"/>
      <c r="I629" s="28"/>
      <c r="J629" s="26"/>
      <c r="K629" s="28"/>
      <c r="L629" s="26"/>
      <c r="M629" s="26"/>
      <c r="N629" s="28"/>
      <c r="O629" s="28"/>
      <c r="P629" s="28"/>
    </row>
    <row r="630" spans="1:16" ht="18">
      <c r="A630" s="22">
        <v>625</v>
      </c>
      <c r="B630" s="23" t="s">
        <v>118</v>
      </c>
      <c r="C630" s="23" t="s">
        <v>628</v>
      </c>
      <c r="D630" s="24">
        <v>746262.09129999997</v>
      </c>
      <c r="E630" s="24">
        <v>2850225.8095999998</v>
      </c>
      <c r="F630" s="25">
        <f t="shared" si="9"/>
        <v>3596487.9008999998</v>
      </c>
      <c r="H630" s="26"/>
      <c r="I630" s="28"/>
      <c r="J630" s="26"/>
      <c r="K630" s="28"/>
      <c r="L630" s="26"/>
      <c r="M630" s="26"/>
      <c r="N630" s="28"/>
      <c r="O630" s="28"/>
      <c r="P630" s="28"/>
    </row>
    <row r="631" spans="1:16" ht="18">
      <c r="A631" s="22">
        <v>626</v>
      </c>
      <c r="B631" s="23" t="s">
        <v>119</v>
      </c>
      <c r="C631" s="23" t="s">
        <v>632</v>
      </c>
      <c r="D631" s="24">
        <v>734463.76540000003</v>
      </c>
      <c r="E631" s="24">
        <v>2805164.0362999998</v>
      </c>
      <c r="F631" s="25">
        <f t="shared" si="9"/>
        <v>3539627.8017000002</v>
      </c>
      <c r="H631" s="26"/>
      <c r="I631" s="28"/>
      <c r="J631" s="26"/>
      <c r="K631" s="28"/>
      <c r="L631" s="26"/>
      <c r="M631" s="26"/>
      <c r="N631" s="28"/>
      <c r="O631" s="28"/>
      <c r="P631" s="28"/>
    </row>
    <row r="632" spans="1:16" ht="18">
      <c r="A632" s="22">
        <v>627</v>
      </c>
      <c r="B632" s="23" t="s">
        <v>119</v>
      </c>
      <c r="C632" s="23" t="s">
        <v>634</v>
      </c>
      <c r="D632" s="24">
        <v>852931.53650000005</v>
      </c>
      <c r="E632" s="24">
        <v>3257632.2815</v>
      </c>
      <c r="F632" s="25">
        <f t="shared" si="9"/>
        <v>4110563.818</v>
      </c>
      <c r="H632" s="26"/>
      <c r="I632" s="28"/>
      <c r="J632" s="26"/>
      <c r="K632" s="28"/>
      <c r="L632" s="26"/>
      <c r="M632" s="26"/>
      <c r="N632" s="28"/>
      <c r="O632" s="28"/>
      <c r="P632" s="28"/>
    </row>
    <row r="633" spans="1:16" ht="18">
      <c r="A633" s="22">
        <v>628</v>
      </c>
      <c r="B633" s="23" t="s">
        <v>119</v>
      </c>
      <c r="C633" s="23" t="s">
        <v>636</v>
      </c>
      <c r="D633" s="24">
        <v>849613.00959999999</v>
      </c>
      <c r="E633" s="24">
        <v>3244957.7115000002</v>
      </c>
      <c r="F633" s="25">
        <f t="shared" si="9"/>
        <v>4094570.7211000002</v>
      </c>
      <c r="H633" s="26"/>
      <c r="I633" s="28"/>
      <c r="J633" s="26"/>
      <c r="K633" s="28"/>
      <c r="L633" s="26"/>
      <c r="M633" s="26"/>
      <c r="N633" s="28"/>
      <c r="O633" s="28"/>
      <c r="P633" s="28"/>
    </row>
    <row r="634" spans="1:16" ht="18">
      <c r="A634" s="22">
        <v>629</v>
      </c>
      <c r="B634" s="23" t="s">
        <v>119</v>
      </c>
      <c r="C634" s="23" t="s">
        <v>638</v>
      </c>
      <c r="D634" s="24">
        <v>910260.37809999997</v>
      </c>
      <c r="E634" s="24">
        <v>3476590.4008999998</v>
      </c>
      <c r="F634" s="25">
        <f t="shared" si="9"/>
        <v>4386850.7790000001</v>
      </c>
      <c r="H634" s="26"/>
      <c r="I634" s="28"/>
      <c r="J634" s="26"/>
      <c r="K634" s="28"/>
      <c r="L634" s="26"/>
      <c r="M634" s="26"/>
      <c r="N634" s="28"/>
      <c r="O634" s="28"/>
      <c r="P634" s="28"/>
    </row>
    <row r="635" spans="1:16" ht="18">
      <c r="A635" s="22">
        <v>630</v>
      </c>
      <c r="B635" s="23" t="s">
        <v>119</v>
      </c>
      <c r="C635" s="23" t="s">
        <v>640</v>
      </c>
      <c r="D635" s="24">
        <v>923550.4669</v>
      </c>
      <c r="E635" s="24">
        <v>3527349.7178000002</v>
      </c>
      <c r="F635" s="25">
        <f t="shared" si="9"/>
        <v>4450900.1847000001</v>
      </c>
      <c r="H635" s="26"/>
      <c r="I635" s="28"/>
      <c r="J635" s="26"/>
      <c r="K635" s="28"/>
      <c r="L635" s="26"/>
      <c r="M635" s="26"/>
      <c r="N635" s="28"/>
      <c r="O635" s="28"/>
      <c r="P635" s="28"/>
    </row>
    <row r="636" spans="1:16" ht="18">
      <c r="A636" s="22">
        <v>631</v>
      </c>
      <c r="B636" s="23" t="s">
        <v>119</v>
      </c>
      <c r="C636" s="23" t="s">
        <v>641</v>
      </c>
      <c r="D636" s="24">
        <v>949221.88989999995</v>
      </c>
      <c r="E636" s="24">
        <v>3625397.5128000001</v>
      </c>
      <c r="F636" s="25">
        <f t="shared" si="9"/>
        <v>4574619.4027000004</v>
      </c>
      <c r="H636" s="26"/>
      <c r="I636" s="28"/>
      <c r="J636" s="26"/>
      <c r="K636" s="28"/>
      <c r="L636" s="26"/>
      <c r="M636" s="26"/>
      <c r="N636" s="28"/>
      <c r="O636" s="28"/>
      <c r="P636" s="28"/>
    </row>
    <row r="637" spans="1:16" ht="36">
      <c r="A637" s="22">
        <v>632</v>
      </c>
      <c r="B637" s="23" t="s">
        <v>119</v>
      </c>
      <c r="C637" s="23" t="s">
        <v>644</v>
      </c>
      <c r="D637" s="24">
        <v>1029089.7441</v>
      </c>
      <c r="E637" s="24">
        <v>3930439.6984999999</v>
      </c>
      <c r="F637" s="25">
        <f t="shared" si="9"/>
        <v>4959529.4425999997</v>
      </c>
      <c r="H637" s="26"/>
      <c r="I637" s="28"/>
      <c r="J637" s="26"/>
      <c r="K637" s="28"/>
      <c r="L637" s="26"/>
      <c r="M637" s="26"/>
      <c r="N637" s="28"/>
      <c r="O637" s="28"/>
      <c r="P637" s="28"/>
    </row>
    <row r="638" spans="1:16" ht="36">
      <c r="A638" s="22">
        <v>633</v>
      </c>
      <c r="B638" s="23" t="s">
        <v>119</v>
      </c>
      <c r="C638" s="23" t="s">
        <v>646</v>
      </c>
      <c r="D638" s="24">
        <v>757372.28540000005</v>
      </c>
      <c r="E638" s="24">
        <v>2892659.3760000002</v>
      </c>
      <c r="F638" s="25">
        <f t="shared" si="9"/>
        <v>3650031.6614000001</v>
      </c>
      <c r="H638" s="26"/>
      <c r="I638" s="28"/>
      <c r="J638" s="26"/>
      <c r="K638" s="28"/>
      <c r="L638" s="26"/>
      <c r="M638" s="26"/>
      <c r="N638" s="28"/>
      <c r="O638" s="28"/>
      <c r="P638" s="28"/>
    </row>
    <row r="639" spans="1:16" ht="36">
      <c r="A639" s="22">
        <v>634</v>
      </c>
      <c r="B639" s="23" t="s">
        <v>119</v>
      </c>
      <c r="C639" s="23" t="s">
        <v>648</v>
      </c>
      <c r="D639" s="24">
        <v>898841.06660000002</v>
      </c>
      <c r="E639" s="24">
        <v>3432976.2110000001</v>
      </c>
      <c r="F639" s="25">
        <f t="shared" si="9"/>
        <v>4331817.2775999997</v>
      </c>
      <c r="H639" s="26"/>
      <c r="I639" s="28"/>
      <c r="J639" s="26"/>
      <c r="K639" s="28"/>
      <c r="L639" s="26"/>
      <c r="M639" s="26"/>
      <c r="N639" s="28"/>
      <c r="O639" s="28"/>
      <c r="P639" s="28"/>
    </row>
    <row r="640" spans="1:16" ht="36">
      <c r="A640" s="22">
        <v>635</v>
      </c>
      <c r="B640" s="23" t="s">
        <v>119</v>
      </c>
      <c r="C640" s="23" t="s">
        <v>650</v>
      </c>
      <c r="D640" s="24">
        <v>941045.29299999995</v>
      </c>
      <c r="E640" s="24">
        <v>3594168.3404000001</v>
      </c>
      <c r="F640" s="25">
        <f t="shared" si="9"/>
        <v>4535213.6333999997</v>
      </c>
      <c r="H640" s="26"/>
      <c r="I640" s="28"/>
      <c r="J640" s="26"/>
      <c r="K640" s="28"/>
      <c r="L640" s="26"/>
      <c r="M640" s="26"/>
      <c r="N640" s="28"/>
      <c r="O640" s="28"/>
      <c r="P640" s="28"/>
    </row>
    <row r="641" spans="1:16" ht="36">
      <c r="A641" s="22">
        <v>636</v>
      </c>
      <c r="B641" s="23" t="s">
        <v>119</v>
      </c>
      <c r="C641" s="23" t="s">
        <v>652</v>
      </c>
      <c r="D641" s="24">
        <v>680597.63399999996</v>
      </c>
      <c r="E641" s="24">
        <v>2599431.1718000001</v>
      </c>
      <c r="F641" s="25">
        <f t="shared" si="9"/>
        <v>3280028.8058000002</v>
      </c>
      <c r="H641" s="26"/>
      <c r="I641" s="28"/>
      <c r="J641" s="26"/>
      <c r="K641" s="28"/>
      <c r="L641" s="26"/>
      <c r="M641" s="26"/>
      <c r="N641" s="28"/>
      <c r="O641" s="28"/>
      <c r="P641" s="28"/>
    </row>
    <row r="642" spans="1:16" ht="18">
      <c r="A642" s="22">
        <v>637</v>
      </c>
      <c r="B642" s="23" t="s">
        <v>119</v>
      </c>
      <c r="C642" s="23" t="s">
        <v>654</v>
      </c>
      <c r="D642" s="24">
        <v>709781.92859999998</v>
      </c>
      <c r="E642" s="24">
        <v>2710895.8042000001</v>
      </c>
      <c r="F642" s="25">
        <f t="shared" si="9"/>
        <v>3420677.7327999999</v>
      </c>
      <c r="H642" s="26"/>
      <c r="I642" s="28"/>
      <c r="J642" s="26"/>
      <c r="K642" s="28"/>
      <c r="L642" s="26"/>
      <c r="M642" s="26"/>
      <c r="N642" s="28"/>
      <c r="O642" s="28"/>
      <c r="P642" s="28"/>
    </row>
    <row r="643" spans="1:16" ht="18">
      <c r="A643" s="22">
        <v>638</v>
      </c>
      <c r="B643" s="23" t="s">
        <v>119</v>
      </c>
      <c r="C643" s="23" t="s">
        <v>656</v>
      </c>
      <c r="D643" s="24">
        <v>695801.48450000002</v>
      </c>
      <c r="E643" s="24">
        <v>2657499.7880000002</v>
      </c>
      <c r="F643" s="25">
        <f t="shared" si="9"/>
        <v>3353301.2725</v>
      </c>
      <c r="H643" s="26"/>
      <c r="I643" s="28"/>
      <c r="J643" s="26"/>
      <c r="K643" s="28"/>
      <c r="L643" s="26"/>
      <c r="M643" s="26"/>
      <c r="N643" s="28"/>
      <c r="O643" s="28"/>
      <c r="P643" s="28"/>
    </row>
    <row r="644" spans="1:16" ht="18">
      <c r="A644" s="22">
        <v>639</v>
      </c>
      <c r="B644" s="23" t="s">
        <v>119</v>
      </c>
      <c r="C644" s="23" t="s">
        <v>658</v>
      </c>
      <c r="D644" s="24">
        <v>1033448.8683</v>
      </c>
      <c r="E644" s="24">
        <v>3947088.6590999998</v>
      </c>
      <c r="F644" s="25">
        <f t="shared" si="9"/>
        <v>4980537.5274</v>
      </c>
      <c r="H644" s="26"/>
      <c r="I644" s="28"/>
      <c r="J644" s="26"/>
      <c r="K644" s="28"/>
      <c r="L644" s="26"/>
      <c r="M644" s="26"/>
      <c r="N644" s="28"/>
      <c r="O644" s="28"/>
      <c r="P644" s="28"/>
    </row>
    <row r="645" spans="1:16" ht="18">
      <c r="A645" s="22">
        <v>640</v>
      </c>
      <c r="B645" s="23" t="s">
        <v>119</v>
      </c>
      <c r="C645" s="23" t="s">
        <v>660</v>
      </c>
      <c r="D645" s="24">
        <v>704715.58050000004</v>
      </c>
      <c r="E645" s="24">
        <v>2691545.7174</v>
      </c>
      <c r="F645" s="25">
        <f t="shared" si="9"/>
        <v>3396261.2979000001</v>
      </c>
      <c r="H645" s="26"/>
      <c r="I645" s="28"/>
      <c r="J645" s="26"/>
      <c r="K645" s="28"/>
      <c r="L645" s="26"/>
      <c r="M645" s="26"/>
      <c r="N645" s="28"/>
      <c r="O645" s="28"/>
      <c r="P645" s="28"/>
    </row>
    <row r="646" spans="1:16" ht="18">
      <c r="A646" s="22">
        <v>641</v>
      </c>
      <c r="B646" s="23" t="s">
        <v>119</v>
      </c>
      <c r="C646" s="23" t="s">
        <v>662</v>
      </c>
      <c r="D646" s="24">
        <v>739498.97309999994</v>
      </c>
      <c r="E646" s="24">
        <v>2824395.1875999998</v>
      </c>
      <c r="F646" s="25">
        <f t="shared" si="9"/>
        <v>3563894.1606999999</v>
      </c>
      <c r="H646" s="26"/>
      <c r="I646" s="28"/>
      <c r="J646" s="26"/>
      <c r="K646" s="28"/>
      <c r="L646" s="26"/>
      <c r="M646" s="26"/>
      <c r="N646" s="28"/>
      <c r="O646" s="28"/>
      <c r="P646" s="28"/>
    </row>
    <row r="647" spans="1:16" ht="18">
      <c r="A647" s="22">
        <v>642</v>
      </c>
      <c r="B647" s="23" t="s">
        <v>119</v>
      </c>
      <c r="C647" s="23" t="s">
        <v>664</v>
      </c>
      <c r="D647" s="24">
        <v>966167.88089999999</v>
      </c>
      <c r="E647" s="24">
        <v>3690119.9492000001</v>
      </c>
      <c r="F647" s="25">
        <f t="shared" ref="F647:F710" si="10">D647+E647</f>
        <v>4656287.8300999999</v>
      </c>
      <c r="H647" s="26"/>
      <c r="I647" s="28"/>
      <c r="J647" s="26"/>
      <c r="K647" s="28"/>
      <c r="L647" s="26"/>
      <c r="M647" s="26"/>
      <c r="N647" s="28"/>
      <c r="O647" s="28"/>
      <c r="P647" s="28"/>
    </row>
    <row r="648" spans="1:16" ht="18">
      <c r="A648" s="22">
        <v>643</v>
      </c>
      <c r="B648" s="23" t="s">
        <v>119</v>
      </c>
      <c r="C648" s="23" t="s">
        <v>666</v>
      </c>
      <c r="D648" s="24">
        <v>835421.39179999998</v>
      </c>
      <c r="E648" s="24">
        <v>3190755.1523000002</v>
      </c>
      <c r="F648" s="25">
        <f t="shared" si="10"/>
        <v>4026176.5441000001</v>
      </c>
      <c r="H648" s="26"/>
      <c r="I648" s="28"/>
      <c r="J648" s="26"/>
      <c r="K648" s="28"/>
      <c r="L648" s="26"/>
      <c r="M648" s="26"/>
      <c r="N648" s="28"/>
      <c r="O648" s="28"/>
      <c r="P648" s="28"/>
    </row>
    <row r="649" spans="1:16" ht="18">
      <c r="A649" s="22">
        <v>644</v>
      </c>
      <c r="B649" s="23" t="s">
        <v>119</v>
      </c>
      <c r="C649" s="23" t="s">
        <v>668</v>
      </c>
      <c r="D649" s="24">
        <v>766929.05240000004</v>
      </c>
      <c r="E649" s="24">
        <v>2929159.8818999999</v>
      </c>
      <c r="F649" s="25">
        <f t="shared" si="10"/>
        <v>3696088.9342999998</v>
      </c>
      <c r="H649" s="26"/>
      <c r="I649" s="28"/>
      <c r="J649" s="26"/>
      <c r="K649" s="28"/>
      <c r="L649" s="26"/>
      <c r="M649" s="26"/>
      <c r="N649" s="28"/>
      <c r="O649" s="28"/>
      <c r="P649" s="28"/>
    </row>
    <row r="650" spans="1:16" ht="18">
      <c r="A650" s="22">
        <v>645</v>
      </c>
      <c r="B650" s="23" t="s">
        <v>119</v>
      </c>
      <c r="C650" s="23" t="s">
        <v>670</v>
      </c>
      <c r="D650" s="24">
        <v>692493.2034</v>
      </c>
      <c r="E650" s="24">
        <v>2644864.3503999999</v>
      </c>
      <c r="F650" s="25">
        <f t="shared" si="10"/>
        <v>3337357.5537999999</v>
      </c>
      <c r="H650" s="26"/>
      <c r="I650" s="28"/>
      <c r="J650" s="26"/>
      <c r="K650" s="28"/>
      <c r="L650" s="26"/>
      <c r="M650" s="26"/>
      <c r="N650" s="28"/>
      <c r="O650" s="28"/>
      <c r="P650" s="28"/>
    </row>
    <row r="651" spans="1:16" ht="18">
      <c r="A651" s="22">
        <v>646</v>
      </c>
      <c r="B651" s="23" t="s">
        <v>119</v>
      </c>
      <c r="C651" s="23" t="s">
        <v>672</v>
      </c>
      <c r="D651" s="24">
        <v>855225.02769999998</v>
      </c>
      <c r="E651" s="24">
        <v>3266391.8957000002</v>
      </c>
      <c r="F651" s="25">
        <f t="shared" si="10"/>
        <v>4121616.9234000002</v>
      </c>
      <c r="H651" s="26"/>
      <c r="I651" s="28"/>
      <c r="J651" s="26"/>
      <c r="K651" s="28"/>
      <c r="L651" s="26"/>
      <c r="M651" s="26"/>
      <c r="N651" s="28"/>
      <c r="O651" s="28"/>
      <c r="P651" s="28"/>
    </row>
    <row r="652" spans="1:16" ht="18">
      <c r="A652" s="22">
        <v>647</v>
      </c>
      <c r="B652" s="23" t="s">
        <v>119</v>
      </c>
      <c r="C652" s="23" t="s">
        <v>674</v>
      </c>
      <c r="D652" s="24">
        <v>792164.69279999996</v>
      </c>
      <c r="E652" s="24">
        <v>3025543.2765000002</v>
      </c>
      <c r="F652" s="25">
        <f t="shared" si="10"/>
        <v>3817707.9693</v>
      </c>
      <c r="H652" s="26"/>
      <c r="I652" s="28"/>
      <c r="J652" s="26"/>
      <c r="K652" s="28"/>
      <c r="L652" s="26"/>
      <c r="M652" s="26"/>
      <c r="N652" s="28"/>
      <c r="O652" s="28"/>
      <c r="P652" s="28"/>
    </row>
    <row r="653" spans="1:16" ht="36">
      <c r="A653" s="22">
        <v>648</v>
      </c>
      <c r="B653" s="23" t="s">
        <v>119</v>
      </c>
      <c r="C653" s="23" t="s">
        <v>676</v>
      </c>
      <c r="D653" s="24">
        <v>820089.45929999999</v>
      </c>
      <c r="E653" s="24">
        <v>3132197.3476</v>
      </c>
      <c r="F653" s="25">
        <f t="shared" si="10"/>
        <v>3952286.8069000002</v>
      </c>
      <c r="H653" s="26"/>
      <c r="I653" s="28"/>
      <c r="J653" s="26"/>
      <c r="K653" s="28"/>
      <c r="L653" s="26"/>
      <c r="M653" s="26"/>
      <c r="N653" s="28"/>
      <c r="O653" s="28"/>
      <c r="P653" s="28"/>
    </row>
    <row r="654" spans="1:16" ht="36">
      <c r="A654" s="22">
        <v>649</v>
      </c>
      <c r="B654" s="23" t="s">
        <v>119</v>
      </c>
      <c r="C654" s="23" t="s">
        <v>678</v>
      </c>
      <c r="D654" s="24">
        <v>702056.38450000004</v>
      </c>
      <c r="E654" s="24">
        <v>2681389.3539999998</v>
      </c>
      <c r="F654" s="25">
        <f t="shared" si="10"/>
        <v>3383445.7385</v>
      </c>
      <c r="H654" s="26"/>
      <c r="I654" s="28"/>
      <c r="J654" s="26"/>
      <c r="K654" s="28"/>
      <c r="L654" s="26"/>
      <c r="M654" s="26"/>
      <c r="N654" s="28"/>
      <c r="O654" s="28"/>
      <c r="P654" s="28"/>
    </row>
    <row r="655" spans="1:16" ht="18">
      <c r="A655" s="22">
        <v>650</v>
      </c>
      <c r="B655" s="23" t="s">
        <v>119</v>
      </c>
      <c r="C655" s="23" t="s">
        <v>680</v>
      </c>
      <c r="D655" s="24">
        <v>642450.73560000001</v>
      </c>
      <c r="E655" s="24">
        <v>2453735.3421</v>
      </c>
      <c r="F655" s="25">
        <f t="shared" si="10"/>
        <v>3096186.0776999998</v>
      </c>
      <c r="H655" s="26"/>
      <c r="I655" s="28"/>
      <c r="J655" s="26"/>
      <c r="K655" s="28"/>
      <c r="L655" s="26"/>
      <c r="M655" s="26"/>
      <c r="N655" s="28"/>
      <c r="O655" s="28"/>
      <c r="P655" s="28"/>
    </row>
    <row r="656" spans="1:16" ht="18">
      <c r="A656" s="22">
        <v>651</v>
      </c>
      <c r="B656" s="23" t="s">
        <v>119</v>
      </c>
      <c r="C656" s="23" t="s">
        <v>682</v>
      </c>
      <c r="D656" s="24">
        <v>851605.04269999999</v>
      </c>
      <c r="E656" s="24">
        <v>3252565.9556</v>
      </c>
      <c r="F656" s="25">
        <f t="shared" si="10"/>
        <v>4104170.9983000001</v>
      </c>
      <c r="H656" s="26"/>
      <c r="I656" s="28"/>
      <c r="J656" s="26"/>
      <c r="K656" s="28"/>
      <c r="L656" s="26"/>
      <c r="M656" s="26"/>
      <c r="N656" s="28"/>
      <c r="O656" s="28"/>
      <c r="P656" s="28"/>
    </row>
    <row r="657" spans="1:16" ht="18">
      <c r="A657" s="22">
        <v>652</v>
      </c>
      <c r="B657" s="23" t="s">
        <v>119</v>
      </c>
      <c r="C657" s="23" t="s">
        <v>684</v>
      </c>
      <c r="D657" s="24">
        <v>927847.49609999999</v>
      </c>
      <c r="E657" s="24">
        <v>3543761.5170999998</v>
      </c>
      <c r="F657" s="25">
        <f t="shared" si="10"/>
        <v>4471609.0131999999</v>
      </c>
      <c r="H657" s="26"/>
      <c r="I657" s="28"/>
      <c r="J657" s="26"/>
      <c r="K657" s="28"/>
      <c r="L657" s="26"/>
      <c r="M657" s="26"/>
      <c r="N657" s="28"/>
      <c r="O657" s="28"/>
      <c r="P657" s="28"/>
    </row>
    <row r="658" spans="1:16" ht="18">
      <c r="A658" s="22">
        <v>653</v>
      </c>
      <c r="B658" s="23" t="s">
        <v>119</v>
      </c>
      <c r="C658" s="23" t="s">
        <v>686</v>
      </c>
      <c r="D658" s="24">
        <v>710642.97</v>
      </c>
      <c r="E658" s="24">
        <v>2714184.4108000002</v>
      </c>
      <c r="F658" s="25">
        <f t="shared" si="10"/>
        <v>3424827.3807999999</v>
      </c>
      <c r="H658" s="26"/>
      <c r="I658" s="28"/>
      <c r="J658" s="26"/>
      <c r="K658" s="28"/>
      <c r="L658" s="26"/>
      <c r="M658" s="26"/>
      <c r="N658" s="28"/>
      <c r="O658" s="28"/>
      <c r="P658" s="28"/>
    </row>
    <row r="659" spans="1:16" ht="18">
      <c r="A659" s="22">
        <v>654</v>
      </c>
      <c r="B659" s="23" t="s">
        <v>119</v>
      </c>
      <c r="C659" s="23" t="s">
        <v>688</v>
      </c>
      <c r="D659" s="24">
        <v>854630.52830000001</v>
      </c>
      <c r="E659" s="24">
        <v>3264121.3025000002</v>
      </c>
      <c r="F659" s="25">
        <f t="shared" si="10"/>
        <v>4118751.8308000001</v>
      </c>
      <c r="H659" s="26"/>
      <c r="I659" s="28"/>
      <c r="J659" s="26"/>
      <c r="K659" s="28"/>
      <c r="L659" s="26"/>
      <c r="M659" s="26"/>
      <c r="N659" s="28"/>
      <c r="O659" s="28"/>
      <c r="P659" s="28"/>
    </row>
    <row r="660" spans="1:16" ht="18">
      <c r="A660" s="22">
        <v>655</v>
      </c>
      <c r="B660" s="23" t="s">
        <v>119</v>
      </c>
      <c r="C660" s="23" t="s">
        <v>690</v>
      </c>
      <c r="D660" s="24">
        <v>721593.32530000003</v>
      </c>
      <c r="E660" s="24">
        <v>2756007.4988000002</v>
      </c>
      <c r="F660" s="25">
        <f t="shared" si="10"/>
        <v>3477600.8240999999</v>
      </c>
      <c r="H660" s="26"/>
      <c r="I660" s="28"/>
      <c r="J660" s="26"/>
      <c r="K660" s="28"/>
      <c r="L660" s="26"/>
      <c r="M660" s="26"/>
      <c r="N660" s="28"/>
      <c r="O660" s="28"/>
      <c r="P660" s="28"/>
    </row>
    <row r="661" spans="1:16" ht="18">
      <c r="A661" s="22">
        <v>656</v>
      </c>
      <c r="B661" s="23" t="s">
        <v>119</v>
      </c>
      <c r="C661" s="23" t="s">
        <v>692</v>
      </c>
      <c r="D661" s="24">
        <v>724743.40249999997</v>
      </c>
      <c r="E661" s="24">
        <v>2768038.7028000001</v>
      </c>
      <c r="F661" s="25">
        <f t="shared" si="10"/>
        <v>3492782.1052999999</v>
      </c>
      <c r="H661" s="26"/>
      <c r="I661" s="28"/>
      <c r="J661" s="26"/>
      <c r="K661" s="28"/>
      <c r="L661" s="26"/>
      <c r="M661" s="26"/>
      <c r="N661" s="28"/>
      <c r="O661" s="28"/>
      <c r="P661" s="28"/>
    </row>
    <row r="662" spans="1:16" ht="18">
      <c r="A662" s="22">
        <v>657</v>
      </c>
      <c r="B662" s="23" t="s">
        <v>119</v>
      </c>
      <c r="C662" s="23" t="s">
        <v>694</v>
      </c>
      <c r="D662" s="24">
        <v>721224.09750000003</v>
      </c>
      <c r="E662" s="24">
        <v>2754597.2936999998</v>
      </c>
      <c r="F662" s="25">
        <f t="shared" si="10"/>
        <v>3475821.3912</v>
      </c>
      <c r="H662" s="26"/>
      <c r="I662" s="28"/>
      <c r="J662" s="26"/>
      <c r="K662" s="28"/>
      <c r="L662" s="26"/>
      <c r="M662" s="26"/>
      <c r="N662" s="28"/>
      <c r="O662" s="28"/>
      <c r="P662" s="28"/>
    </row>
    <row r="663" spans="1:16" ht="18">
      <c r="A663" s="22">
        <v>658</v>
      </c>
      <c r="B663" s="23" t="s">
        <v>119</v>
      </c>
      <c r="C663" s="23" t="s">
        <v>696</v>
      </c>
      <c r="D663" s="24">
        <v>831347.56310000003</v>
      </c>
      <c r="E663" s="24">
        <v>3175195.8308999999</v>
      </c>
      <c r="F663" s="25">
        <f t="shared" si="10"/>
        <v>4006543.3939999999</v>
      </c>
      <c r="H663" s="26"/>
      <c r="I663" s="28"/>
      <c r="J663" s="26"/>
      <c r="K663" s="28"/>
      <c r="L663" s="26"/>
      <c r="M663" s="26"/>
      <c r="N663" s="28"/>
      <c r="O663" s="28"/>
      <c r="P663" s="28"/>
    </row>
    <row r="664" spans="1:16" ht="18">
      <c r="A664" s="22">
        <v>659</v>
      </c>
      <c r="B664" s="23" t="s">
        <v>120</v>
      </c>
      <c r="C664" s="23" t="s">
        <v>700</v>
      </c>
      <c r="D664" s="24">
        <v>980646.55989999999</v>
      </c>
      <c r="E664" s="24">
        <v>3745418.8920999998</v>
      </c>
      <c r="F664" s="25">
        <f t="shared" si="10"/>
        <v>4726065.4519999996</v>
      </c>
      <c r="H664" s="26"/>
      <c r="I664" s="28"/>
      <c r="J664" s="26"/>
      <c r="K664" s="28"/>
      <c r="L664" s="26"/>
      <c r="M664" s="26"/>
      <c r="N664" s="28"/>
      <c r="O664" s="28"/>
      <c r="P664" s="28"/>
    </row>
    <row r="665" spans="1:16" ht="18">
      <c r="A665" s="22">
        <v>660</v>
      </c>
      <c r="B665" s="23" t="s">
        <v>120</v>
      </c>
      <c r="C665" s="23" t="s">
        <v>295</v>
      </c>
      <c r="D665" s="24">
        <v>989230.93429999996</v>
      </c>
      <c r="E665" s="24">
        <v>3778205.5038000001</v>
      </c>
      <c r="F665" s="25">
        <f t="shared" si="10"/>
        <v>4767436.4380999999</v>
      </c>
      <c r="H665" s="26"/>
      <c r="I665" s="28"/>
      <c r="J665" s="26"/>
      <c r="K665" s="28"/>
      <c r="L665" s="26"/>
      <c r="M665" s="26"/>
      <c r="N665" s="28"/>
      <c r="O665" s="28"/>
      <c r="P665" s="28"/>
    </row>
    <row r="666" spans="1:16" ht="18">
      <c r="A666" s="22">
        <v>661</v>
      </c>
      <c r="B666" s="23" t="s">
        <v>120</v>
      </c>
      <c r="C666" s="23" t="s">
        <v>703</v>
      </c>
      <c r="D666" s="24">
        <v>984920.25320000004</v>
      </c>
      <c r="E666" s="24">
        <v>3761741.5633</v>
      </c>
      <c r="F666" s="25">
        <f t="shared" si="10"/>
        <v>4746661.8164999997</v>
      </c>
      <c r="H666" s="26"/>
      <c r="I666" s="28"/>
      <c r="J666" s="26"/>
      <c r="K666" s="28"/>
      <c r="L666" s="26"/>
      <c r="M666" s="26"/>
      <c r="N666" s="28"/>
      <c r="O666" s="28"/>
      <c r="P666" s="28"/>
    </row>
    <row r="667" spans="1:16" ht="18">
      <c r="A667" s="22">
        <v>662</v>
      </c>
      <c r="B667" s="23" t="s">
        <v>120</v>
      </c>
      <c r="C667" s="23" t="s">
        <v>705</v>
      </c>
      <c r="D667" s="24">
        <v>747744.0858</v>
      </c>
      <c r="E667" s="24">
        <v>2855886.0447999998</v>
      </c>
      <c r="F667" s="25">
        <f t="shared" si="10"/>
        <v>3603630.1305999998</v>
      </c>
      <c r="H667" s="26"/>
      <c r="I667" s="28"/>
      <c r="J667" s="26"/>
      <c r="K667" s="28"/>
      <c r="L667" s="26"/>
      <c r="M667" s="26"/>
      <c r="N667" s="28"/>
      <c r="O667" s="28"/>
      <c r="P667" s="28"/>
    </row>
    <row r="668" spans="1:16" ht="18">
      <c r="A668" s="22">
        <v>663</v>
      </c>
      <c r="B668" s="23" t="s">
        <v>120</v>
      </c>
      <c r="C668" s="23" t="s">
        <v>707</v>
      </c>
      <c r="D668" s="24">
        <v>1300972.6594</v>
      </c>
      <c r="E668" s="24">
        <v>4968851.9551999997</v>
      </c>
      <c r="F668" s="25">
        <f t="shared" si="10"/>
        <v>6269824.6146</v>
      </c>
      <c r="H668" s="26"/>
      <c r="I668" s="28"/>
      <c r="J668" s="26"/>
      <c r="K668" s="28"/>
      <c r="L668" s="26"/>
      <c r="M668" s="26"/>
      <c r="N668" s="28"/>
      <c r="O668" s="28"/>
      <c r="P668" s="28"/>
    </row>
    <row r="669" spans="1:16" ht="18">
      <c r="A669" s="22">
        <v>664</v>
      </c>
      <c r="B669" s="23" t="s">
        <v>120</v>
      </c>
      <c r="C669" s="23" t="s">
        <v>709</v>
      </c>
      <c r="D669" s="24">
        <v>1125010.351</v>
      </c>
      <c r="E669" s="24">
        <v>4296792.7433000002</v>
      </c>
      <c r="F669" s="25">
        <f t="shared" si="10"/>
        <v>5421803.0943</v>
      </c>
      <c r="H669" s="26"/>
      <c r="I669" s="28"/>
      <c r="J669" s="26"/>
      <c r="K669" s="28"/>
      <c r="L669" s="26"/>
      <c r="M669" s="26"/>
      <c r="N669" s="28"/>
      <c r="O669" s="28"/>
      <c r="P669" s="28"/>
    </row>
    <row r="670" spans="1:16" ht="18">
      <c r="A670" s="22">
        <v>665</v>
      </c>
      <c r="B670" s="23" t="s">
        <v>120</v>
      </c>
      <c r="C670" s="23" t="s">
        <v>711</v>
      </c>
      <c r="D670" s="24">
        <v>987583.02430000005</v>
      </c>
      <c r="E670" s="24">
        <v>3771911.5813000002</v>
      </c>
      <c r="F670" s="25">
        <f t="shared" si="10"/>
        <v>4759494.6056000004</v>
      </c>
      <c r="H670" s="26"/>
      <c r="I670" s="28"/>
      <c r="J670" s="26"/>
      <c r="K670" s="28"/>
      <c r="L670" s="26"/>
      <c r="M670" s="26"/>
      <c r="N670" s="28"/>
      <c r="O670" s="28"/>
      <c r="P670" s="28"/>
    </row>
    <row r="671" spans="1:16" ht="18">
      <c r="A671" s="22">
        <v>666</v>
      </c>
      <c r="B671" s="23" t="s">
        <v>120</v>
      </c>
      <c r="C671" s="23" t="s">
        <v>714</v>
      </c>
      <c r="D671" s="24">
        <v>872195.12029999995</v>
      </c>
      <c r="E671" s="24">
        <v>3331206.3843</v>
      </c>
      <c r="F671" s="25">
        <f t="shared" si="10"/>
        <v>4203401.5045999996</v>
      </c>
      <c r="H671" s="26"/>
      <c r="I671" s="28"/>
      <c r="J671" s="26"/>
      <c r="K671" s="28"/>
      <c r="L671" s="26"/>
      <c r="M671" s="26"/>
      <c r="N671" s="28"/>
      <c r="O671" s="28"/>
      <c r="P671" s="28"/>
    </row>
    <row r="672" spans="1:16" ht="36">
      <c r="A672" s="22">
        <v>667</v>
      </c>
      <c r="B672" s="23" t="s">
        <v>120</v>
      </c>
      <c r="C672" s="23" t="s">
        <v>716</v>
      </c>
      <c r="D672" s="24">
        <v>894589.36089999997</v>
      </c>
      <c r="E672" s="24">
        <v>3416737.5178</v>
      </c>
      <c r="F672" s="25">
        <f t="shared" si="10"/>
        <v>4311326.8787000002</v>
      </c>
      <c r="H672" s="26"/>
      <c r="I672" s="28"/>
      <c r="J672" s="26"/>
      <c r="K672" s="28"/>
      <c r="L672" s="26"/>
      <c r="M672" s="26"/>
      <c r="N672" s="28"/>
      <c r="O672" s="28"/>
      <c r="P672" s="28"/>
    </row>
    <row r="673" spans="1:16" ht="36">
      <c r="A673" s="22">
        <v>668</v>
      </c>
      <c r="B673" s="23" t="s">
        <v>120</v>
      </c>
      <c r="C673" s="23" t="s">
        <v>718</v>
      </c>
      <c r="D673" s="24">
        <v>848647.65549999999</v>
      </c>
      <c r="E673" s="24">
        <v>3241270.6998000001</v>
      </c>
      <c r="F673" s="25">
        <f t="shared" si="10"/>
        <v>4089918.3552999999</v>
      </c>
      <c r="H673" s="26"/>
      <c r="I673" s="28"/>
      <c r="J673" s="26"/>
      <c r="K673" s="28"/>
      <c r="L673" s="26"/>
      <c r="M673" s="26"/>
      <c r="N673" s="28"/>
      <c r="O673" s="28"/>
      <c r="P673" s="28"/>
    </row>
    <row r="674" spans="1:16" ht="18">
      <c r="A674" s="22">
        <v>669</v>
      </c>
      <c r="B674" s="23" t="s">
        <v>120</v>
      </c>
      <c r="C674" s="23" t="s">
        <v>720</v>
      </c>
      <c r="D674" s="24">
        <v>1172516.7992</v>
      </c>
      <c r="E674" s="24">
        <v>4478235.8398000002</v>
      </c>
      <c r="F674" s="25">
        <f t="shared" si="10"/>
        <v>5650752.6390000004</v>
      </c>
      <c r="H674" s="26"/>
      <c r="I674" s="28"/>
      <c r="J674" s="26"/>
      <c r="K674" s="28"/>
      <c r="L674" s="26"/>
      <c r="M674" s="26"/>
      <c r="N674" s="28"/>
      <c r="O674" s="28"/>
      <c r="P674" s="28"/>
    </row>
    <row r="675" spans="1:16" ht="18">
      <c r="A675" s="22">
        <v>670</v>
      </c>
      <c r="B675" s="23" t="s">
        <v>120</v>
      </c>
      <c r="C675" s="23" t="s">
        <v>722</v>
      </c>
      <c r="D675" s="24">
        <v>789399.67330000002</v>
      </c>
      <c r="E675" s="24">
        <v>3014982.7374999998</v>
      </c>
      <c r="F675" s="25">
        <f t="shared" si="10"/>
        <v>3804382.4108000002</v>
      </c>
      <c r="H675" s="26"/>
      <c r="I675" s="28"/>
      <c r="J675" s="26"/>
      <c r="K675" s="28"/>
      <c r="L675" s="26"/>
      <c r="M675" s="26"/>
      <c r="N675" s="28"/>
      <c r="O675" s="28"/>
      <c r="P675" s="28"/>
    </row>
    <row r="676" spans="1:16" ht="18">
      <c r="A676" s="22">
        <v>671</v>
      </c>
      <c r="B676" s="23" t="s">
        <v>120</v>
      </c>
      <c r="C676" s="23" t="s">
        <v>723</v>
      </c>
      <c r="D676" s="24">
        <v>1053863.8391</v>
      </c>
      <c r="E676" s="24">
        <v>4025060.2957000001</v>
      </c>
      <c r="F676" s="25">
        <f t="shared" si="10"/>
        <v>5078924.1348000001</v>
      </c>
      <c r="H676" s="26"/>
      <c r="I676" s="28"/>
      <c r="J676" s="26"/>
      <c r="K676" s="28"/>
      <c r="L676" s="26"/>
      <c r="M676" s="26"/>
      <c r="N676" s="28"/>
      <c r="O676" s="28"/>
      <c r="P676" s="28"/>
    </row>
    <row r="677" spans="1:16" ht="18">
      <c r="A677" s="22">
        <v>672</v>
      </c>
      <c r="B677" s="23" t="s">
        <v>120</v>
      </c>
      <c r="C677" s="23" t="s">
        <v>725</v>
      </c>
      <c r="D677" s="24">
        <v>1052339.6033999999</v>
      </c>
      <c r="E677" s="24">
        <v>4019238.7274000002</v>
      </c>
      <c r="F677" s="25">
        <f t="shared" si="10"/>
        <v>5071578.3307999996</v>
      </c>
      <c r="H677" s="26"/>
      <c r="I677" s="28"/>
      <c r="J677" s="26"/>
      <c r="K677" s="28"/>
      <c r="L677" s="26"/>
      <c r="M677" s="26"/>
      <c r="N677" s="28"/>
      <c r="O677" s="28"/>
      <c r="P677" s="28"/>
    </row>
    <row r="678" spans="1:16" ht="18">
      <c r="A678" s="22">
        <v>673</v>
      </c>
      <c r="B678" s="23" t="s">
        <v>120</v>
      </c>
      <c r="C678" s="23" t="s">
        <v>727</v>
      </c>
      <c r="D678" s="24">
        <v>831639.01560000004</v>
      </c>
      <c r="E678" s="24">
        <v>3176308.9859000002</v>
      </c>
      <c r="F678" s="25">
        <f t="shared" si="10"/>
        <v>4007948.0014999998</v>
      </c>
      <c r="H678" s="26"/>
      <c r="I678" s="28"/>
      <c r="J678" s="26"/>
      <c r="K678" s="28"/>
      <c r="L678" s="26"/>
      <c r="M678" s="26"/>
      <c r="N678" s="28"/>
      <c r="O678" s="28"/>
      <c r="P678" s="28"/>
    </row>
    <row r="679" spans="1:16" ht="18">
      <c r="A679" s="22">
        <v>674</v>
      </c>
      <c r="B679" s="23" t="s">
        <v>120</v>
      </c>
      <c r="C679" s="23" t="s">
        <v>729</v>
      </c>
      <c r="D679" s="24">
        <v>1059659.1544000001</v>
      </c>
      <c r="E679" s="24">
        <v>4047194.5531000001</v>
      </c>
      <c r="F679" s="25">
        <f t="shared" si="10"/>
        <v>5106853.7074999996</v>
      </c>
      <c r="H679" s="26"/>
      <c r="I679" s="28"/>
      <c r="J679" s="26"/>
      <c r="K679" s="28"/>
      <c r="L679" s="26"/>
      <c r="M679" s="26"/>
      <c r="N679" s="28"/>
      <c r="O679" s="28"/>
      <c r="P679" s="28"/>
    </row>
    <row r="680" spans="1:16" ht="18">
      <c r="A680" s="22">
        <v>675</v>
      </c>
      <c r="B680" s="23" t="s">
        <v>120</v>
      </c>
      <c r="C680" s="23" t="s">
        <v>731</v>
      </c>
      <c r="D680" s="24">
        <v>1125892.5686999999</v>
      </c>
      <c r="E680" s="24">
        <v>4300162.2290000003</v>
      </c>
      <c r="F680" s="25">
        <f t="shared" si="10"/>
        <v>5426054.7977</v>
      </c>
      <c r="H680" s="26"/>
      <c r="I680" s="28"/>
      <c r="J680" s="26"/>
      <c r="K680" s="28"/>
      <c r="L680" s="26"/>
      <c r="M680" s="26"/>
      <c r="N680" s="28"/>
      <c r="O680" s="28"/>
      <c r="P680" s="28"/>
    </row>
    <row r="681" spans="1:16" ht="18">
      <c r="A681" s="22">
        <v>676</v>
      </c>
      <c r="B681" s="23" t="s">
        <v>121</v>
      </c>
      <c r="C681" s="23" t="s">
        <v>735</v>
      </c>
      <c r="D681" s="24">
        <v>749120.02110000001</v>
      </c>
      <c r="E681" s="24">
        <v>2861141.2041000002</v>
      </c>
      <c r="F681" s="25">
        <f t="shared" si="10"/>
        <v>3610261.2252000002</v>
      </c>
      <c r="H681" s="26"/>
      <c r="I681" s="28"/>
      <c r="J681" s="26"/>
      <c r="K681" s="28"/>
      <c r="L681" s="26"/>
      <c r="M681" s="26"/>
      <c r="N681" s="28"/>
      <c r="O681" s="28"/>
      <c r="P681" s="28"/>
    </row>
    <row r="682" spans="1:16" ht="18">
      <c r="A682" s="22">
        <v>677</v>
      </c>
      <c r="B682" s="23" t="s">
        <v>121</v>
      </c>
      <c r="C682" s="23" t="s">
        <v>738</v>
      </c>
      <c r="D682" s="24">
        <v>935967.28769999999</v>
      </c>
      <c r="E682" s="24">
        <v>3574773.7310000001</v>
      </c>
      <c r="F682" s="25">
        <f t="shared" si="10"/>
        <v>4510741.0186999999</v>
      </c>
      <c r="H682" s="26"/>
      <c r="I682" s="28"/>
      <c r="J682" s="26"/>
      <c r="K682" s="28"/>
      <c r="L682" s="26"/>
      <c r="M682" s="26"/>
      <c r="N682" s="28"/>
      <c r="O682" s="28"/>
      <c r="P682" s="28"/>
    </row>
    <row r="683" spans="1:16" ht="18">
      <c r="A683" s="22">
        <v>678</v>
      </c>
      <c r="B683" s="23" t="s">
        <v>121</v>
      </c>
      <c r="C683" s="23" t="s">
        <v>740</v>
      </c>
      <c r="D683" s="24">
        <v>862222.19830000005</v>
      </c>
      <c r="E683" s="24">
        <v>3293116.4421999999</v>
      </c>
      <c r="F683" s="25">
        <f t="shared" si="10"/>
        <v>4155338.6405000002</v>
      </c>
      <c r="H683" s="26"/>
      <c r="I683" s="28"/>
      <c r="J683" s="26"/>
      <c r="K683" s="28"/>
      <c r="L683" s="26"/>
      <c r="M683" s="26"/>
      <c r="N683" s="28"/>
      <c r="O683" s="28"/>
      <c r="P683" s="28"/>
    </row>
    <row r="684" spans="1:16" ht="18">
      <c r="A684" s="22">
        <v>679</v>
      </c>
      <c r="B684" s="23" t="s">
        <v>121</v>
      </c>
      <c r="C684" s="23" t="s">
        <v>742</v>
      </c>
      <c r="D684" s="24">
        <v>920404.92099999997</v>
      </c>
      <c r="E684" s="24">
        <v>3515335.8207</v>
      </c>
      <c r="F684" s="25">
        <f t="shared" si="10"/>
        <v>4435740.7417000001</v>
      </c>
      <c r="H684" s="26"/>
      <c r="I684" s="28"/>
      <c r="J684" s="26"/>
      <c r="K684" s="28"/>
      <c r="L684" s="26"/>
      <c r="M684" s="26"/>
      <c r="N684" s="28"/>
      <c r="O684" s="28"/>
      <c r="P684" s="28"/>
    </row>
    <row r="685" spans="1:16" ht="18">
      <c r="A685" s="22">
        <v>680</v>
      </c>
      <c r="B685" s="23" t="s">
        <v>121</v>
      </c>
      <c r="C685" s="23" t="s">
        <v>744</v>
      </c>
      <c r="D685" s="24">
        <v>854366.03520000004</v>
      </c>
      <c r="E685" s="24">
        <v>3263111.1143</v>
      </c>
      <c r="F685" s="25">
        <f t="shared" si="10"/>
        <v>4117477.1494999998</v>
      </c>
      <c r="H685" s="26"/>
      <c r="I685" s="28"/>
      <c r="J685" s="26"/>
      <c r="K685" s="28"/>
      <c r="L685" s="26"/>
      <c r="M685" s="26"/>
      <c r="N685" s="28"/>
      <c r="O685" s="28"/>
      <c r="P685" s="28"/>
    </row>
    <row r="686" spans="1:16" ht="18">
      <c r="A686" s="22">
        <v>681</v>
      </c>
      <c r="B686" s="23" t="s">
        <v>121</v>
      </c>
      <c r="C686" s="23" t="s">
        <v>746</v>
      </c>
      <c r="D686" s="24">
        <v>854223.272</v>
      </c>
      <c r="E686" s="24">
        <v>3262565.8539</v>
      </c>
      <c r="F686" s="25">
        <f t="shared" si="10"/>
        <v>4116789.1258999999</v>
      </c>
      <c r="H686" s="26"/>
      <c r="I686" s="28"/>
      <c r="J686" s="26"/>
      <c r="K686" s="28"/>
      <c r="L686" s="26"/>
      <c r="M686" s="26"/>
      <c r="N686" s="28"/>
      <c r="O686" s="28"/>
      <c r="P686" s="28"/>
    </row>
    <row r="687" spans="1:16" ht="18">
      <c r="A687" s="22">
        <v>682</v>
      </c>
      <c r="B687" s="23" t="s">
        <v>121</v>
      </c>
      <c r="C687" s="23" t="s">
        <v>748</v>
      </c>
      <c r="D687" s="24">
        <v>925782.56279999996</v>
      </c>
      <c r="E687" s="24">
        <v>3535874.8424999998</v>
      </c>
      <c r="F687" s="25">
        <f t="shared" si="10"/>
        <v>4461657.4052999998</v>
      </c>
      <c r="H687" s="26"/>
      <c r="I687" s="28"/>
      <c r="J687" s="26"/>
      <c r="K687" s="28"/>
      <c r="L687" s="26"/>
      <c r="M687" s="26"/>
      <c r="N687" s="28"/>
      <c r="O687" s="28"/>
      <c r="P687" s="28"/>
    </row>
    <row r="688" spans="1:16" ht="18">
      <c r="A688" s="22">
        <v>683</v>
      </c>
      <c r="B688" s="23" t="s">
        <v>121</v>
      </c>
      <c r="C688" s="23" t="s">
        <v>750</v>
      </c>
      <c r="D688" s="24">
        <v>896908.18110000005</v>
      </c>
      <c r="E688" s="24">
        <v>3425593.8716000002</v>
      </c>
      <c r="F688" s="25">
        <f t="shared" si="10"/>
        <v>4322502.0526999999</v>
      </c>
      <c r="H688" s="26"/>
      <c r="I688" s="28"/>
      <c r="J688" s="26"/>
      <c r="K688" s="28"/>
      <c r="L688" s="26"/>
      <c r="M688" s="26"/>
      <c r="N688" s="28"/>
      <c r="O688" s="28"/>
      <c r="P688" s="28"/>
    </row>
    <row r="689" spans="1:16" ht="18">
      <c r="A689" s="22">
        <v>684</v>
      </c>
      <c r="B689" s="23" t="s">
        <v>121</v>
      </c>
      <c r="C689" s="23" t="s">
        <v>752</v>
      </c>
      <c r="D689" s="24">
        <v>855494.98880000005</v>
      </c>
      <c r="E689" s="24">
        <v>3267422.9678000002</v>
      </c>
      <c r="F689" s="25">
        <f t="shared" si="10"/>
        <v>4122917.9566000002</v>
      </c>
      <c r="H689" s="26"/>
      <c r="I689" s="28"/>
      <c r="J689" s="26"/>
      <c r="K689" s="28"/>
      <c r="L689" s="26"/>
      <c r="M689" s="26"/>
      <c r="N689" s="28"/>
      <c r="O689" s="28"/>
      <c r="P689" s="28"/>
    </row>
    <row r="690" spans="1:16" ht="18">
      <c r="A690" s="22">
        <v>685</v>
      </c>
      <c r="B690" s="23" t="s">
        <v>121</v>
      </c>
      <c r="C690" s="23" t="s">
        <v>754</v>
      </c>
      <c r="D690" s="24">
        <v>1003205.5636</v>
      </c>
      <c r="E690" s="24">
        <v>3831579.3111999999</v>
      </c>
      <c r="F690" s="25">
        <f t="shared" si="10"/>
        <v>4834784.8748000003</v>
      </c>
      <c r="H690" s="26"/>
      <c r="I690" s="28"/>
      <c r="J690" s="26"/>
      <c r="K690" s="28"/>
      <c r="L690" s="26"/>
      <c r="M690" s="26"/>
      <c r="N690" s="28"/>
      <c r="O690" s="28"/>
      <c r="P690" s="28"/>
    </row>
    <row r="691" spans="1:16" ht="18">
      <c r="A691" s="22">
        <v>686</v>
      </c>
      <c r="B691" s="23" t="s">
        <v>121</v>
      </c>
      <c r="C691" s="23" t="s">
        <v>756</v>
      </c>
      <c r="D691" s="24">
        <v>893455.16720000003</v>
      </c>
      <c r="E691" s="24">
        <v>3412405.6507000001</v>
      </c>
      <c r="F691" s="25">
        <f t="shared" si="10"/>
        <v>4305860.8179000001</v>
      </c>
      <c r="H691" s="26"/>
      <c r="I691" s="28"/>
      <c r="J691" s="26"/>
      <c r="K691" s="28"/>
      <c r="L691" s="26"/>
      <c r="M691" s="26"/>
      <c r="N691" s="28"/>
      <c r="O691" s="28"/>
      <c r="P691" s="28"/>
    </row>
    <row r="692" spans="1:16" ht="18">
      <c r="A692" s="22">
        <v>687</v>
      </c>
      <c r="B692" s="23" t="s">
        <v>121</v>
      </c>
      <c r="C692" s="23" t="s">
        <v>758</v>
      </c>
      <c r="D692" s="24">
        <v>855113.23979999998</v>
      </c>
      <c r="E692" s="24">
        <v>3265964.9397999998</v>
      </c>
      <c r="F692" s="25">
        <f t="shared" si="10"/>
        <v>4121078.1795999999</v>
      </c>
      <c r="H692" s="26"/>
      <c r="I692" s="28"/>
      <c r="J692" s="26"/>
      <c r="K692" s="28"/>
      <c r="L692" s="26"/>
      <c r="M692" s="26"/>
      <c r="N692" s="28"/>
      <c r="O692" s="28"/>
      <c r="P692" s="28"/>
    </row>
    <row r="693" spans="1:16" ht="18">
      <c r="A693" s="22">
        <v>688</v>
      </c>
      <c r="B693" s="23" t="s">
        <v>121</v>
      </c>
      <c r="C693" s="23" t="s">
        <v>760</v>
      </c>
      <c r="D693" s="24">
        <v>1015168.0461</v>
      </c>
      <c r="E693" s="24">
        <v>3877268.0532999998</v>
      </c>
      <c r="F693" s="25">
        <f t="shared" si="10"/>
        <v>4892436.0993999997</v>
      </c>
      <c r="H693" s="26"/>
      <c r="I693" s="28"/>
      <c r="J693" s="26"/>
      <c r="K693" s="28"/>
      <c r="L693" s="26"/>
      <c r="M693" s="26"/>
      <c r="N693" s="28"/>
      <c r="O693" s="28"/>
      <c r="P693" s="28"/>
    </row>
    <row r="694" spans="1:16" ht="18">
      <c r="A694" s="22">
        <v>689</v>
      </c>
      <c r="B694" s="23" t="s">
        <v>121</v>
      </c>
      <c r="C694" s="23" t="s">
        <v>762</v>
      </c>
      <c r="D694" s="24">
        <v>1243183.3754</v>
      </c>
      <c r="E694" s="24">
        <v>4748135.2512999997</v>
      </c>
      <c r="F694" s="25">
        <f t="shared" si="10"/>
        <v>5991318.6266999999</v>
      </c>
      <c r="H694" s="26"/>
      <c r="I694" s="28"/>
      <c r="J694" s="26"/>
      <c r="K694" s="28"/>
      <c r="L694" s="26"/>
      <c r="M694" s="26"/>
      <c r="N694" s="28"/>
      <c r="O694" s="28"/>
      <c r="P694" s="28"/>
    </row>
    <row r="695" spans="1:16" ht="18">
      <c r="A695" s="22">
        <v>690</v>
      </c>
      <c r="B695" s="23" t="s">
        <v>121</v>
      </c>
      <c r="C695" s="23" t="s">
        <v>764</v>
      </c>
      <c r="D695" s="24">
        <v>1003675.7491</v>
      </c>
      <c r="E695" s="24">
        <v>3833375.1074999999</v>
      </c>
      <c r="F695" s="25">
        <f t="shared" si="10"/>
        <v>4837050.8565999996</v>
      </c>
      <c r="H695" s="26"/>
      <c r="I695" s="28"/>
      <c r="J695" s="26"/>
      <c r="K695" s="28"/>
      <c r="L695" s="26"/>
      <c r="M695" s="26"/>
      <c r="N695" s="28"/>
      <c r="O695" s="28"/>
      <c r="P695" s="28"/>
    </row>
    <row r="696" spans="1:16" ht="36">
      <c r="A696" s="22">
        <v>691</v>
      </c>
      <c r="B696" s="23" t="s">
        <v>121</v>
      </c>
      <c r="C696" s="23" t="s">
        <v>766</v>
      </c>
      <c r="D696" s="24">
        <v>1012796.8336</v>
      </c>
      <c r="E696" s="24">
        <v>3868211.5956999999</v>
      </c>
      <c r="F696" s="25">
        <f t="shared" si="10"/>
        <v>4881008.4293</v>
      </c>
      <c r="H696" s="26"/>
      <c r="I696" s="28"/>
      <c r="J696" s="26"/>
      <c r="K696" s="28"/>
      <c r="L696" s="26"/>
      <c r="M696" s="26"/>
      <c r="N696" s="28"/>
      <c r="O696" s="28"/>
      <c r="P696" s="28"/>
    </row>
    <row r="697" spans="1:16" ht="18">
      <c r="A697" s="22">
        <v>692</v>
      </c>
      <c r="B697" s="23" t="s">
        <v>121</v>
      </c>
      <c r="C697" s="23" t="s">
        <v>768</v>
      </c>
      <c r="D697" s="24">
        <v>695836.66399999999</v>
      </c>
      <c r="E697" s="24">
        <v>2657634.1505</v>
      </c>
      <c r="F697" s="25">
        <f t="shared" si="10"/>
        <v>3353470.8144999999</v>
      </c>
      <c r="H697" s="26"/>
      <c r="I697" s="28"/>
      <c r="J697" s="26"/>
      <c r="K697" s="28"/>
      <c r="L697" s="26"/>
      <c r="M697" s="26"/>
      <c r="N697" s="28"/>
      <c r="O697" s="28"/>
      <c r="P697" s="28"/>
    </row>
    <row r="698" spans="1:16" ht="18">
      <c r="A698" s="22">
        <v>693</v>
      </c>
      <c r="B698" s="23" t="s">
        <v>121</v>
      </c>
      <c r="C698" s="23" t="s">
        <v>770</v>
      </c>
      <c r="D698" s="24">
        <v>856229.98730000004</v>
      </c>
      <c r="E698" s="24">
        <v>3270230.1740999999</v>
      </c>
      <c r="F698" s="25">
        <f t="shared" si="10"/>
        <v>4126460.1614000001</v>
      </c>
      <c r="H698" s="26"/>
      <c r="I698" s="28"/>
      <c r="J698" s="26"/>
      <c r="K698" s="28"/>
      <c r="L698" s="26"/>
      <c r="M698" s="26"/>
      <c r="N698" s="28"/>
      <c r="O698" s="28"/>
      <c r="P698" s="28"/>
    </row>
    <row r="699" spans="1:16" ht="18">
      <c r="A699" s="22">
        <v>694</v>
      </c>
      <c r="B699" s="23" t="s">
        <v>121</v>
      </c>
      <c r="C699" s="23" t="s">
        <v>772</v>
      </c>
      <c r="D699" s="24">
        <v>678646.68729999999</v>
      </c>
      <c r="E699" s="24">
        <v>2591979.8502000002</v>
      </c>
      <c r="F699" s="25">
        <f t="shared" si="10"/>
        <v>3270626.5375000001</v>
      </c>
      <c r="H699" s="26"/>
      <c r="I699" s="28"/>
      <c r="J699" s="26"/>
      <c r="K699" s="28"/>
      <c r="L699" s="26"/>
      <c r="M699" s="26"/>
      <c r="N699" s="28"/>
      <c r="O699" s="28"/>
      <c r="P699" s="28"/>
    </row>
    <row r="700" spans="1:16" ht="18">
      <c r="A700" s="22">
        <v>695</v>
      </c>
      <c r="B700" s="23" t="s">
        <v>121</v>
      </c>
      <c r="C700" s="23" t="s">
        <v>774</v>
      </c>
      <c r="D700" s="24">
        <v>734071.35419999994</v>
      </c>
      <c r="E700" s="24">
        <v>2803665.2862999998</v>
      </c>
      <c r="F700" s="25">
        <f t="shared" si="10"/>
        <v>3537736.6405000002</v>
      </c>
      <c r="H700" s="26"/>
      <c r="I700" s="28"/>
      <c r="J700" s="26"/>
      <c r="K700" s="28"/>
      <c r="L700" s="26"/>
      <c r="M700" s="26"/>
      <c r="N700" s="28"/>
      <c r="O700" s="28"/>
      <c r="P700" s="28"/>
    </row>
    <row r="701" spans="1:16" ht="18">
      <c r="A701" s="22">
        <v>696</v>
      </c>
      <c r="B701" s="23" t="s">
        <v>121</v>
      </c>
      <c r="C701" s="23" t="s">
        <v>776</v>
      </c>
      <c r="D701" s="24">
        <v>758162.09920000006</v>
      </c>
      <c r="E701" s="24">
        <v>2895675.9402999999</v>
      </c>
      <c r="F701" s="25">
        <f t="shared" si="10"/>
        <v>3653838.0395</v>
      </c>
      <c r="H701" s="26"/>
      <c r="I701" s="28"/>
      <c r="J701" s="26"/>
      <c r="K701" s="28"/>
      <c r="L701" s="26"/>
      <c r="M701" s="26"/>
      <c r="N701" s="28"/>
      <c r="O701" s="28"/>
      <c r="P701" s="28"/>
    </row>
    <row r="702" spans="1:16" ht="18">
      <c r="A702" s="22">
        <v>697</v>
      </c>
      <c r="B702" s="23" t="s">
        <v>121</v>
      </c>
      <c r="C702" s="23" t="s">
        <v>778</v>
      </c>
      <c r="D702" s="24">
        <v>1408005.4587999999</v>
      </c>
      <c r="E702" s="24">
        <v>5377646.1988000004</v>
      </c>
      <c r="F702" s="25">
        <f t="shared" si="10"/>
        <v>6785651.6575999996</v>
      </c>
      <c r="H702" s="26"/>
      <c r="I702" s="28"/>
      <c r="J702" s="26"/>
      <c r="K702" s="28"/>
      <c r="L702" s="26"/>
      <c r="M702" s="26"/>
      <c r="N702" s="28"/>
      <c r="O702" s="28"/>
      <c r="P702" s="28"/>
    </row>
    <row r="703" spans="1:16" ht="18">
      <c r="A703" s="22">
        <v>698</v>
      </c>
      <c r="B703" s="23" t="s">
        <v>121</v>
      </c>
      <c r="C703" s="23" t="s">
        <v>780</v>
      </c>
      <c r="D703" s="24">
        <v>833378.97140000004</v>
      </c>
      <c r="E703" s="24">
        <v>3182954.4622</v>
      </c>
      <c r="F703" s="25">
        <f t="shared" si="10"/>
        <v>4016333.4336000001</v>
      </c>
      <c r="H703" s="26"/>
      <c r="I703" s="28"/>
      <c r="J703" s="26"/>
      <c r="K703" s="28"/>
      <c r="L703" s="26"/>
      <c r="M703" s="26"/>
      <c r="N703" s="28"/>
      <c r="O703" s="28"/>
      <c r="P703" s="28"/>
    </row>
    <row r="704" spans="1:16" ht="18">
      <c r="A704" s="22">
        <v>699</v>
      </c>
      <c r="B704" s="23" t="s">
        <v>122</v>
      </c>
      <c r="C704" s="23" t="s">
        <v>784</v>
      </c>
      <c r="D704" s="24">
        <v>780803.62190000003</v>
      </c>
      <c r="E704" s="24">
        <v>2982151.5271000001</v>
      </c>
      <c r="F704" s="25">
        <f t="shared" si="10"/>
        <v>3762955.1490000002</v>
      </c>
      <c r="H704" s="26"/>
      <c r="I704" s="28"/>
      <c r="J704" s="26"/>
      <c r="K704" s="28"/>
      <c r="L704" s="26"/>
      <c r="M704" s="26"/>
      <c r="N704" s="28"/>
      <c r="O704" s="28"/>
      <c r="P704" s="28"/>
    </row>
    <row r="705" spans="1:16" ht="18">
      <c r="A705" s="22">
        <v>700</v>
      </c>
      <c r="B705" s="23" t="s">
        <v>122</v>
      </c>
      <c r="C705" s="23" t="s">
        <v>786</v>
      </c>
      <c r="D705" s="24">
        <v>888816.15090000001</v>
      </c>
      <c r="E705" s="24">
        <v>3394687.6878999998</v>
      </c>
      <c r="F705" s="25">
        <f t="shared" si="10"/>
        <v>4283503.8388</v>
      </c>
      <c r="H705" s="26"/>
      <c r="I705" s="28"/>
      <c r="J705" s="26"/>
      <c r="K705" s="28"/>
      <c r="L705" s="26"/>
      <c r="M705" s="26"/>
      <c r="N705" s="28"/>
      <c r="O705" s="28"/>
      <c r="P705" s="28"/>
    </row>
    <row r="706" spans="1:16" ht="18">
      <c r="A706" s="22">
        <v>701</v>
      </c>
      <c r="B706" s="23" t="s">
        <v>122</v>
      </c>
      <c r="C706" s="23" t="s">
        <v>788</v>
      </c>
      <c r="D706" s="24">
        <v>957847.15009999997</v>
      </c>
      <c r="E706" s="24">
        <v>3658340.2810999998</v>
      </c>
      <c r="F706" s="25">
        <f t="shared" si="10"/>
        <v>4616187.4312000005</v>
      </c>
      <c r="H706" s="26"/>
      <c r="I706" s="28"/>
      <c r="J706" s="26"/>
      <c r="K706" s="28"/>
      <c r="L706" s="26"/>
      <c r="M706" s="26"/>
      <c r="N706" s="28"/>
      <c r="O706" s="28"/>
      <c r="P706" s="28"/>
    </row>
    <row r="707" spans="1:16" ht="18">
      <c r="A707" s="22">
        <v>702</v>
      </c>
      <c r="B707" s="23" t="s">
        <v>122</v>
      </c>
      <c r="C707" s="23" t="s">
        <v>790</v>
      </c>
      <c r="D707" s="24">
        <v>1039994.3388</v>
      </c>
      <c r="E707" s="24">
        <v>3972088.0114000002</v>
      </c>
      <c r="F707" s="25">
        <f t="shared" si="10"/>
        <v>5012082.3502000002</v>
      </c>
      <c r="H707" s="26"/>
      <c r="I707" s="28"/>
      <c r="J707" s="26"/>
      <c r="K707" s="28"/>
      <c r="L707" s="26"/>
      <c r="M707" s="26"/>
      <c r="N707" s="28"/>
      <c r="O707" s="28"/>
      <c r="P707" s="28"/>
    </row>
    <row r="708" spans="1:16" ht="18">
      <c r="A708" s="22">
        <v>703</v>
      </c>
      <c r="B708" s="23" t="s">
        <v>122</v>
      </c>
      <c r="C708" s="23" t="s">
        <v>792</v>
      </c>
      <c r="D708" s="24">
        <v>978327.78639999998</v>
      </c>
      <c r="E708" s="24">
        <v>3736562.7162000001</v>
      </c>
      <c r="F708" s="25">
        <f t="shared" si="10"/>
        <v>4714890.5026000002</v>
      </c>
      <c r="H708" s="26"/>
      <c r="I708" s="28"/>
      <c r="J708" s="26"/>
      <c r="K708" s="28"/>
      <c r="L708" s="26"/>
      <c r="M708" s="26"/>
      <c r="N708" s="28"/>
      <c r="O708" s="28"/>
      <c r="P708" s="28"/>
    </row>
    <row r="709" spans="1:16" ht="18">
      <c r="A709" s="22">
        <v>704</v>
      </c>
      <c r="B709" s="23" t="s">
        <v>122</v>
      </c>
      <c r="C709" s="23" t="s">
        <v>795</v>
      </c>
      <c r="D709" s="24">
        <v>886475.7121</v>
      </c>
      <c r="E709" s="24">
        <v>3385748.7653999999</v>
      </c>
      <c r="F709" s="25">
        <f t="shared" si="10"/>
        <v>4272224.4775</v>
      </c>
      <c r="H709" s="26"/>
      <c r="I709" s="28"/>
      <c r="J709" s="26"/>
      <c r="K709" s="28"/>
      <c r="L709" s="26"/>
      <c r="M709" s="26"/>
      <c r="N709" s="28"/>
      <c r="O709" s="28"/>
      <c r="P709" s="28"/>
    </row>
    <row r="710" spans="1:16" ht="18">
      <c r="A710" s="22">
        <v>705</v>
      </c>
      <c r="B710" s="23" t="s">
        <v>122</v>
      </c>
      <c r="C710" s="23" t="s">
        <v>797</v>
      </c>
      <c r="D710" s="24">
        <v>1012481.7574999999</v>
      </c>
      <c r="E710" s="24">
        <v>3867008.2141</v>
      </c>
      <c r="F710" s="25">
        <f t="shared" si="10"/>
        <v>4879489.9715999998</v>
      </c>
      <c r="H710" s="26"/>
      <c r="I710" s="28"/>
      <c r="J710" s="26"/>
      <c r="K710" s="28"/>
      <c r="L710" s="26"/>
      <c r="M710" s="26"/>
      <c r="N710" s="28"/>
      <c r="O710" s="28"/>
      <c r="P710" s="28"/>
    </row>
    <row r="711" spans="1:16" ht="18">
      <c r="A711" s="22">
        <v>706</v>
      </c>
      <c r="B711" s="23" t="s">
        <v>122</v>
      </c>
      <c r="C711" s="23" t="s">
        <v>799</v>
      </c>
      <c r="D711" s="24">
        <v>863961.53879999998</v>
      </c>
      <c r="E711" s="24">
        <v>3299759.5682999999</v>
      </c>
      <c r="F711" s="25">
        <f t="shared" ref="F711:F774" si="11">D711+E711</f>
        <v>4163721.1071000001</v>
      </c>
      <c r="H711" s="26"/>
      <c r="I711" s="28"/>
      <c r="J711" s="26"/>
      <c r="K711" s="28"/>
      <c r="L711" s="26"/>
      <c r="M711" s="26"/>
      <c r="N711" s="28"/>
      <c r="O711" s="28"/>
      <c r="P711" s="28"/>
    </row>
    <row r="712" spans="1:16" ht="18">
      <c r="A712" s="22">
        <v>707</v>
      </c>
      <c r="B712" s="23" t="s">
        <v>122</v>
      </c>
      <c r="C712" s="23" t="s">
        <v>801</v>
      </c>
      <c r="D712" s="24">
        <v>977940.10959999997</v>
      </c>
      <c r="E712" s="24">
        <v>3735082.0482000001</v>
      </c>
      <c r="F712" s="25">
        <f t="shared" si="11"/>
        <v>4713022.1578000002</v>
      </c>
      <c r="H712" s="26"/>
      <c r="I712" s="28"/>
      <c r="J712" s="26"/>
      <c r="K712" s="28"/>
      <c r="L712" s="26"/>
      <c r="M712" s="26"/>
      <c r="N712" s="28"/>
      <c r="O712" s="28"/>
      <c r="P712" s="28"/>
    </row>
    <row r="713" spans="1:16" ht="18">
      <c r="A713" s="22">
        <v>708</v>
      </c>
      <c r="B713" s="23" t="s">
        <v>122</v>
      </c>
      <c r="C713" s="23" t="s">
        <v>803</v>
      </c>
      <c r="D713" s="24">
        <v>882943.76890000002</v>
      </c>
      <c r="E713" s="24">
        <v>3372259.0866999999</v>
      </c>
      <c r="F713" s="25">
        <f t="shared" si="11"/>
        <v>4255202.8556000004</v>
      </c>
      <c r="H713" s="26"/>
      <c r="I713" s="28"/>
      <c r="J713" s="26"/>
      <c r="K713" s="28"/>
      <c r="L713" s="26"/>
      <c r="M713" s="26"/>
      <c r="N713" s="28"/>
      <c r="O713" s="28"/>
      <c r="P713" s="28"/>
    </row>
    <row r="714" spans="1:16" ht="18">
      <c r="A714" s="22">
        <v>709</v>
      </c>
      <c r="B714" s="23" t="s">
        <v>122</v>
      </c>
      <c r="C714" s="23" t="s">
        <v>805</v>
      </c>
      <c r="D714" s="24">
        <v>818760.0416</v>
      </c>
      <c r="E714" s="24">
        <v>3127119.8546000002</v>
      </c>
      <c r="F714" s="25">
        <f t="shared" si="11"/>
        <v>3945879.8961999998</v>
      </c>
      <c r="H714" s="26"/>
      <c r="I714" s="28"/>
      <c r="J714" s="26"/>
      <c r="K714" s="28"/>
      <c r="L714" s="26"/>
      <c r="M714" s="26"/>
      <c r="N714" s="28"/>
      <c r="O714" s="28"/>
      <c r="P714" s="28"/>
    </row>
    <row r="715" spans="1:16" ht="18">
      <c r="A715" s="22">
        <v>710</v>
      </c>
      <c r="B715" s="23" t="s">
        <v>122</v>
      </c>
      <c r="C715" s="23" t="s">
        <v>807</v>
      </c>
      <c r="D715" s="24">
        <v>974833.44750000001</v>
      </c>
      <c r="E715" s="24">
        <v>3723216.6612</v>
      </c>
      <c r="F715" s="25">
        <f t="shared" si="11"/>
        <v>4698050.1086999997</v>
      </c>
      <c r="H715" s="26"/>
      <c r="I715" s="28"/>
      <c r="J715" s="26"/>
      <c r="K715" s="28"/>
      <c r="L715" s="26"/>
      <c r="M715" s="26"/>
      <c r="N715" s="28"/>
      <c r="O715" s="28"/>
      <c r="P715" s="28"/>
    </row>
    <row r="716" spans="1:16" ht="18">
      <c r="A716" s="22">
        <v>711</v>
      </c>
      <c r="B716" s="23" t="s">
        <v>122</v>
      </c>
      <c r="C716" s="23" t="s">
        <v>809</v>
      </c>
      <c r="D716" s="24">
        <v>1022797.0015</v>
      </c>
      <c r="E716" s="24">
        <v>3906405.5987</v>
      </c>
      <c r="F716" s="25">
        <f t="shared" si="11"/>
        <v>4929202.6002000002</v>
      </c>
      <c r="H716" s="26"/>
      <c r="I716" s="28"/>
      <c r="J716" s="26"/>
      <c r="K716" s="28"/>
      <c r="L716" s="26"/>
      <c r="M716" s="26"/>
      <c r="N716" s="28"/>
      <c r="O716" s="28"/>
      <c r="P716" s="28"/>
    </row>
    <row r="717" spans="1:16" ht="18">
      <c r="A717" s="22">
        <v>712</v>
      </c>
      <c r="B717" s="23" t="s">
        <v>122</v>
      </c>
      <c r="C717" s="23" t="s">
        <v>811</v>
      </c>
      <c r="D717" s="24">
        <v>921594.28269999998</v>
      </c>
      <c r="E717" s="24">
        <v>3519878.3927000002</v>
      </c>
      <c r="F717" s="25">
        <f t="shared" si="11"/>
        <v>4441472.6754000001</v>
      </c>
      <c r="H717" s="26"/>
      <c r="I717" s="28"/>
      <c r="J717" s="26"/>
      <c r="K717" s="28"/>
      <c r="L717" s="26"/>
      <c r="M717" s="26"/>
      <c r="N717" s="28"/>
      <c r="O717" s="28"/>
      <c r="P717" s="28"/>
    </row>
    <row r="718" spans="1:16" ht="18">
      <c r="A718" s="22">
        <v>713</v>
      </c>
      <c r="B718" s="23" t="s">
        <v>122</v>
      </c>
      <c r="C718" s="23" t="s">
        <v>813</v>
      </c>
      <c r="D718" s="24">
        <v>825231.22380000004</v>
      </c>
      <c r="E718" s="24">
        <v>3151835.4750000001</v>
      </c>
      <c r="F718" s="25">
        <f t="shared" si="11"/>
        <v>3977066.6987999999</v>
      </c>
      <c r="H718" s="26"/>
      <c r="I718" s="28"/>
      <c r="J718" s="26"/>
      <c r="K718" s="28"/>
      <c r="L718" s="26"/>
      <c r="M718" s="26"/>
      <c r="N718" s="28"/>
      <c r="O718" s="28"/>
      <c r="P718" s="28"/>
    </row>
    <row r="719" spans="1:16" ht="18">
      <c r="A719" s="22">
        <v>714</v>
      </c>
      <c r="B719" s="23" t="s">
        <v>122</v>
      </c>
      <c r="C719" s="23" t="s">
        <v>815</v>
      </c>
      <c r="D719" s="24">
        <v>917028.20649999997</v>
      </c>
      <c r="E719" s="24">
        <v>3502439.0126999998</v>
      </c>
      <c r="F719" s="25">
        <f t="shared" si="11"/>
        <v>4419467.2192000002</v>
      </c>
      <c r="H719" s="26"/>
      <c r="I719" s="28"/>
      <c r="J719" s="26"/>
      <c r="K719" s="28"/>
      <c r="L719" s="26"/>
      <c r="M719" s="26"/>
      <c r="N719" s="28"/>
      <c r="O719" s="28"/>
      <c r="P719" s="28"/>
    </row>
    <row r="720" spans="1:16" ht="18">
      <c r="A720" s="22">
        <v>715</v>
      </c>
      <c r="B720" s="23" t="s">
        <v>122</v>
      </c>
      <c r="C720" s="23" t="s">
        <v>817</v>
      </c>
      <c r="D720" s="24">
        <v>909619.99549999996</v>
      </c>
      <c r="E720" s="24">
        <v>3474144.5644999999</v>
      </c>
      <c r="F720" s="25">
        <f t="shared" si="11"/>
        <v>4383764.5599999996</v>
      </c>
      <c r="H720" s="26"/>
      <c r="I720" s="28"/>
      <c r="J720" s="26"/>
      <c r="K720" s="28"/>
      <c r="L720" s="26"/>
      <c r="M720" s="26"/>
      <c r="N720" s="28"/>
      <c r="O720" s="28"/>
      <c r="P720" s="28"/>
    </row>
    <row r="721" spans="1:16" ht="18">
      <c r="A721" s="22">
        <v>716</v>
      </c>
      <c r="B721" s="23" t="s">
        <v>122</v>
      </c>
      <c r="C721" s="23" t="s">
        <v>819</v>
      </c>
      <c r="D721" s="24">
        <v>1018516.5284</v>
      </c>
      <c r="E721" s="24">
        <v>3890057.0329</v>
      </c>
      <c r="F721" s="25">
        <f t="shared" si="11"/>
        <v>4908573.5613000002</v>
      </c>
      <c r="H721" s="26"/>
      <c r="I721" s="28"/>
      <c r="J721" s="26"/>
      <c r="K721" s="28"/>
      <c r="L721" s="26"/>
      <c r="M721" s="26"/>
      <c r="N721" s="28"/>
      <c r="O721" s="28"/>
      <c r="P721" s="28"/>
    </row>
    <row r="722" spans="1:16" ht="18">
      <c r="A722" s="22">
        <v>717</v>
      </c>
      <c r="B722" s="23" t="s">
        <v>122</v>
      </c>
      <c r="C722" s="23" t="s">
        <v>821</v>
      </c>
      <c r="D722" s="24">
        <v>939031.19290000002</v>
      </c>
      <c r="E722" s="24">
        <v>3586475.8147</v>
      </c>
      <c r="F722" s="25">
        <f t="shared" si="11"/>
        <v>4525507.0076000001</v>
      </c>
      <c r="H722" s="26"/>
      <c r="I722" s="28"/>
      <c r="J722" s="26"/>
      <c r="K722" s="28"/>
      <c r="L722" s="26"/>
      <c r="M722" s="26"/>
      <c r="N722" s="28"/>
      <c r="O722" s="28"/>
      <c r="P722" s="28"/>
    </row>
    <row r="723" spans="1:16" ht="18">
      <c r="A723" s="22">
        <v>718</v>
      </c>
      <c r="B723" s="23" t="s">
        <v>122</v>
      </c>
      <c r="C723" s="23" t="s">
        <v>823</v>
      </c>
      <c r="D723" s="24">
        <v>854532.08680000005</v>
      </c>
      <c r="E723" s="24">
        <v>3263745.3212000001</v>
      </c>
      <c r="F723" s="25">
        <f t="shared" si="11"/>
        <v>4118277.4079999998</v>
      </c>
      <c r="H723" s="26"/>
      <c r="I723" s="28"/>
      <c r="J723" s="26"/>
      <c r="K723" s="28"/>
      <c r="L723" s="26"/>
      <c r="M723" s="26"/>
      <c r="N723" s="28"/>
      <c r="O723" s="28"/>
      <c r="P723" s="28"/>
    </row>
    <row r="724" spans="1:16" ht="18">
      <c r="A724" s="22">
        <v>719</v>
      </c>
      <c r="B724" s="23" t="s">
        <v>122</v>
      </c>
      <c r="C724" s="23" t="s">
        <v>825</v>
      </c>
      <c r="D724" s="24">
        <v>880891.10369999998</v>
      </c>
      <c r="E724" s="24">
        <v>3364419.2683999999</v>
      </c>
      <c r="F724" s="25">
        <f t="shared" si="11"/>
        <v>4245310.3721000003</v>
      </c>
      <c r="H724" s="26"/>
      <c r="I724" s="28"/>
      <c r="J724" s="26"/>
      <c r="K724" s="28"/>
      <c r="L724" s="26"/>
      <c r="M724" s="26"/>
      <c r="N724" s="28"/>
      <c r="O724" s="28"/>
      <c r="P724" s="28"/>
    </row>
    <row r="725" spans="1:16" ht="18">
      <c r="A725" s="22">
        <v>720</v>
      </c>
      <c r="B725" s="23" t="s">
        <v>122</v>
      </c>
      <c r="C725" s="23" t="s">
        <v>827</v>
      </c>
      <c r="D725" s="24">
        <v>847554.11899999995</v>
      </c>
      <c r="E725" s="24">
        <v>3237094.1164000002</v>
      </c>
      <c r="F725" s="25">
        <f t="shared" si="11"/>
        <v>4084648.2354000001</v>
      </c>
      <c r="H725" s="26"/>
      <c r="I725" s="28"/>
      <c r="J725" s="26"/>
      <c r="K725" s="28"/>
      <c r="L725" s="26"/>
      <c r="M725" s="26"/>
      <c r="N725" s="28"/>
      <c r="O725" s="28"/>
      <c r="P725" s="28"/>
    </row>
    <row r="726" spans="1:16" ht="18">
      <c r="A726" s="22">
        <v>721</v>
      </c>
      <c r="B726" s="23" t="s">
        <v>122</v>
      </c>
      <c r="C726" s="23" t="s">
        <v>829</v>
      </c>
      <c r="D726" s="24">
        <v>794581.8</v>
      </c>
      <c r="E726" s="24">
        <v>3034775.0216000001</v>
      </c>
      <c r="F726" s="25">
        <f t="shared" si="11"/>
        <v>3829356.8215999999</v>
      </c>
      <c r="H726" s="26"/>
      <c r="I726" s="28"/>
      <c r="J726" s="26"/>
      <c r="K726" s="28"/>
      <c r="L726" s="26"/>
      <c r="M726" s="26"/>
      <c r="N726" s="28"/>
      <c r="O726" s="28"/>
      <c r="P726" s="28"/>
    </row>
    <row r="727" spans="1:16" ht="18">
      <c r="A727" s="22">
        <v>722</v>
      </c>
      <c r="B727" s="23" t="s">
        <v>123</v>
      </c>
      <c r="C727" s="23" t="s">
        <v>833</v>
      </c>
      <c r="D727" s="24">
        <v>788680.03029999998</v>
      </c>
      <c r="E727" s="24">
        <v>3012234.1789000002</v>
      </c>
      <c r="F727" s="25">
        <f t="shared" si="11"/>
        <v>3800914.2091999999</v>
      </c>
      <c r="H727" s="26"/>
      <c r="I727" s="28"/>
      <c r="J727" s="26"/>
      <c r="K727" s="28"/>
      <c r="L727" s="26"/>
      <c r="M727" s="26"/>
      <c r="N727" s="28"/>
      <c r="O727" s="28"/>
      <c r="P727" s="28"/>
    </row>
    <row r="728" spans="1:16" ht="18">
      <c r="A728" s="22">
        <v>723</v>
      </c>
      <c r="B728" s="23" t="s">
        <v>123</v>
      </c>
      <c r="C728" s="23" t="s">
        <v>835</v>
      </c>
      <c r="D728" s="24">
        <v>1349613.1558000001</v>
      </c>
      <c r="E728" s="24">
        <v>5154626.3631999996</v>
      </c>
      <c r="F728" s="25">
        <f t="shared" si="11"/>
        <v>6504239.5190000003</v>
      </c>
      <c r="H728" s="26"/>
      <c r="I728" s="28"/>
      <c r="J728" s="26"/>
      <c r="K728" s="28"/>
      <c r="L728" s="26"/>
      <c r="M728" s="26"/>
      <c r="N728" s="28"/>
      <c r="O728" s="28"/>
      <c r="P728" s="28"/>
    </row>
    <row r="729" spans="1:16" ht="18">
      <c r="A729" s="22">
        <v>724</v>
      </c>
      <c r="B729" s="23" t="s">
        <v>123</v>
      </c>
      <c r="C729" s="23" t="s">
        <v>837</v>
      </c>
      <c r="D729" s="24">
        <v>926935.98160000006</v>
      </c>
      <c r="E729" s="24">
        <v>3540280.1367000001</v>
      </c>
      <c r="F729" s="25">
        <f t="shared" si="11"/>
        <v>4467216.1183000002</v>
      </c>
      <c r="H729" s="26"/>
      <c r="I729" s="28"/>
      <c r="J729" s="26"/>
      <c r="K729" s="28"/>
      <c r="L729" s="26"/>
      <c r="M729" s="26"/>
      <c r="N729" s="28"/>
      <c r="O729" s="28"/>
      <c r="P729" s="28"/>
    </row>
    <row r="730" spans="1:16" ht="18">
      <c r="A730" s="22">
        <v>725</v>
      </c>
      <c r="B730" s="23" t="s">
        <v>123</v>
      </c>
      <c r="C730" s="23" t="s">
        <v>839</v>
      </c>
      <c r="D730" s="24">
        <v>1106767.1054</v>
      </c>
      <c r="E730" s="24">
        <v>4227115.6552999998</v>
      </c>
      <c r="F730" s="25">
        <f t="shared" si="11"/>
        <v>5333882.7607000005</v>
      </c>
      <c r="H730" s="26"/>
      <c r="I730" s="28"/>
      <c r="J730" s="26"/>
      <c r="K730" s="28"/>
      <c r="L730" s="26"/>
      <c r="M730" s="26"/>
      <c r="N730" s="28"/>
      <c r="O730" s="28"/>
      <c r="P730" s="28"/>
    </row>
    <row r="731" spans="1:16" ht="18">
      <c r="A731" s="22">
        <v>726</v>
      </c>
      <c r="B731" s="23" t="s">
        <v>123</v>
      </c>
      <c r="C731" s="23" t="s">
        <v>841</v>
      </c>
      <c r="D731" s="24">
        <v>1195690.8252000001</v>
      </c>
      <c r="E731" s="24">
        <v>4566745.2362000002</v>
      </c>
      <c r="F731" s="25">
        <f t="shared" si="11"/>
        <v>5762436.0614</v>
      </c>
      <c r="H731" s="26"/>
      <c r="I731" s="28"/>
      <c r="J731" s="26"/>
      <c r="K731" s="28"/>
      <c r="L731" s="26"/>
      <c r="M731" s="26"/>
      <c r="N731" s="28"/>
      <c r="O731" s="28"/>
      <c r="P731" s="28"/>
    </row>
    <row r="732" spans="1:16" ht="18">
      <c r="A732" s="22">
        <v>727</v>
      </c>
      <c r="B732" s="23" t="s">
        <v>123</v>
      </c>
      <c r="C732" s="23" t="s">
        <v>843</v>
      </c>
      <c r="D732" s="24">
        <v>828315.38249999995</v>
      </c>
      <c r="E732" s="24">
        <v>3163614.9138000002</v>
      </c>
      <c r="F732" s="25">
        <f t="shared" si="11"/>
        <v>3991930.2963</v>
      </c>
      <c r="H732" s="26"/>
      <c r="I732" s="28"/>
      <c r="J732" s="26"/>
      <c r="K732" s="28"/>
      <c r="L732" s="26"/>
      <c r="M732" s="26"/>
      <c r="N732" s="28"/>
      <c r="O732" s="28"/>
      <c r="P732" s="28"/>
    </row>
    <row r="733" spans="1:16" ht="18">
      <c r="A733" s="22">
        <v>728</v>
      </c>
      <c r="B733" s="23" t="s">
        <v>123</v>
      </c>
      <c r="C733" s="23" t="s">
        <v>845</v>
      </c>
      <c r="D733" s="24">
        <v>796697.01470000006</v>
      </c>
      <c r="E733" s="24">
        <v>3042853.7374999998</v>
      </c>
      <c r="F733" s="25">
        <f t="shared" si="11"/>
        <v>3839550.7522</v>
      </c>
      <c r="H733" s="26"/>
      <c r="I733" s="28"/>
      <c r="J733" s="26"/>
      <c r="K733" s="28"/>
      <c r="L733" s="26"/>
      <c r="M733" s="26"/>
      <c r="N733" s="28"/>
      <c r="O733" s="28"/>
      <c r="P733" s="28"/>
    </row>
    <row r="734" spans="1:16" ht="18">
      <c r="A734" s="22">
        <v>729</v>
      </c>
      <c r="B734" s="23" t="s">
        <v>123</v>
      </c>
      <c r="C734" s="23" t="s">
        <v>847</v>
      </c>
      <c r="D734" s="24">
        <v>1236582.7222</v>
      </c>
      <c r="E734" s="24">
        <v>4722925.1379000004</v>
      </c>
      <c r="F734" s="25">
        <f t="shared" si="11"/>
        <v>5959507.8601000002</v>
      </c>
      <c r="H734" s="26"/>
      <c r="I734" s="28"/>
      <c r="J734" s="26"/>
      <c r="K734" s="28"/>
      <c r="L734" s="26"/>
      <c r="M734" s="26"/>
      <c r="N734" s="28"/>
      <c r="O734" s="28"/>
      <c r="P734" s="28"/>
    </row>
    <row r="735" spans="1:16" ht="18">
      <c r="A735" s="22">
        <v>730</v>
      </c>
      <c r="B735" s="23" t="s">
        <v>123</v>
      </c>
      <c r="C735" s="23" t="s">
        <v>849</v>
      </c>
      <c r="D735" s="24">
        <v>880248.14870000002</v>
      </c>
      <c r="E735" s="24">
        <v>3361963.6071000001</v>
      </c>
      <c r="F735" s="25">
        <f t="shared" si="11"/>
        <v>4242211.7558000004</v>
      </c>
      <c r="H735" s="26"/>
      <c r="I735" s="28"/>
      <c r="J735" s="26"/>
      <c r="K735" s="28"/>
      <c r="L735" s="26"/>
      <c r="M735" s="26"/>
      <c r="N735" s="28"/>
      <c r="O735" s="28"/>
      <c r="P735" s="28"/>
    </row>
    <row r="736" spans="1:16" ht="18">
      <c r="A736" s="22">
        <v>731</v>
      </c>
      <c r="B736" s="23" t="s">
        <v>123</v>
      </c>
      <c r="C736" s="23" t="s">
        <v>852</v>
      </c>
      <c r="D736" s="24">
        <v>812731.10459999996</v>
      </c>
      <c r="E736" s="24">
        <v>3104093.3171999999</v>
      </c>
      <c r="F736" s="25">
        <f t="shared" si="11"/>
        <v>3916824.4218000001</v>
      </c>
      <c r="H736" s="26"/>
      <c r="I736" s="28"/>
      <c r="J736" s="26"/>
      <c r="K736" s="28"/>
      <c r="L736" s="26"/>
      <c r="M736" s="26"/>
      <c r="N736" s="28"/>
      <c r="O736" s="28"/>
      <c r="P736" s="28"/>
    </row>
    <row r="737" spans="1:16" ht="18">
      <c r="A737" s="22">
        <v>732</v>
      </c>
      <c r="B737" s="23" t="s">
        <v>123</v>
      </c>
      <c r="C737" s="23" t="s">
        <v>854</v>
      </c>
      <c r="D737" s="24">
        <v>1212853.2760000001</v>
      </c>
      <c r="E737" s="24">
        <v>4632294.4053999996</v>
      </c>
      <c r="F737" s="25">
        <f t="shared" si="11"/>
        <v>5845147.6814000001</v>
      </c>
      <c r="H737" s="26"/>
      <c r="I737" s="28"/>
      <c r="J737" s="26"/>
      <c r="K737" s="28"/>
      <c r="L737" s="26"/>
      <c r="M737" s="26"/>
      <c r="N737" s="28"/>
      <c r="O737" s="28"/>
      <c r="P737" s="28"/>
    </row>
    <row r="738" spans="1:16" ht="18">
      <c r="A738" s="22">
        <v>733</v>
      </c>
      <c r="B738" s="23" t="s">
        <v>123</v>
      </c>
      <c r="C738" s="23" t="s">
        <v>856</v>
      </c>
      <c r="D738" s="24">
        <v>960012.57920000004</v>
      </c>
      <c r="E738" s="24">
        <v>3666610.7828000002</v>
      </c>
      <c r="F738" s="25">
        <f t="shared" si="11"/>
        <v>4626623.3619999997</v>
      </c>
      <c r="H738" s="26"/>
      <c r="I738" s="28"/>
      <c r="J738" s="26"/>
      <c r="K738" s="28"/>
      <c r="L738" s="26"/>
      <c r="M738" s="26"/>
      <c r="N738" s="28"/>
      <c r="O738" s="28"/>
      <c r="P738" s="28"/>
    </row>
    <row r="739" spans="1:16" ht="18">
      <c r="A739" s="22">
        <v>734</v>
      </c>
      <c r="B739" s="23" t="s">
        <v>123</v>
      </c>
      <c r="C739" s="23" t="s">
        <v>858</v>
      </c>
      <c r="D739" s="24">
        <v>825118.00379999995</v>
      </c>
      <c r="E739" s="24">
        <v>3151403.0495000002</v>
      </c>
      <c r="F739" s="25">
        <f t="shared" si="11"/>
        <v>3976521.0532999998</v>
      </c>
      <c r="H739" s="26"/>
      <c r="I739" s="28"/>
      <c r="J739" s="26"/>
      <c r="K739" s="28"/>
      <c r="L739" s="26"/>
      <c r="M739" s="26"/>
      <c r="N739" s="28"/>
      <c r="O739" s="28"/>
      <c r="P739" s="28"/>
    </row>
    <row r="740" spans="1:16" ht="18">
      <c r="A740" s="22">
        <v>735</v>
      </c>
      <c r="B740" s="23" t="s">
        <v>123</v>
      </c>
      <c r="C740" s="23" t="s">
        <v>860</v>
      </c>
      <c r="D740" s="24">
        <v>1181864.3548999999</v>
      </c>
      <c r="E740" s="24">
        <v>4513937.2977999998</v>
      </c>
      <c r="F740" s="25">
        <f t="shared" si="11"/>
        <v>5695801.6527000004</v>
      </c>
      <c r="H740" s="26"/>
      <c r="I740" s="28"/>
      <c r="J740" s="26"/>
      <c r="K740" s="28"/>
      <c r="L740" s="26"/>
      <c r="M740" s="26"/>
      <c r="N740" s="28"/>
      <c r="O740" s="28"/>
      <c r="P740" s="28"/>
    </row>
    <row r="741" spans="1:16" ht="18">
      <c r="A741" s="22">
        <v>736</v>
      </c>
      <c r="B741" s="23" t="s">
        <v>123</v>
      </c>
      <c r="C741" s="23" t="s">
        <v>862</v>
      </c>
      <c r="D741" s="24">
        <v>783473.59349999996</v>
      </c>
      <c r="E741" s="24">
        <v>2992349.0466</v>
      </c>
      <c r="F741" s="25">
        <f t="shared" si="11"/>
        <v>3775822.6401</v>
      </c>
      <c r="H741" s="26"/>
      <c r="I741" s="28"/>
      <c r="J741" s="26"/>
      <c r="K741" s="28"/>
      <c r="L741" s="26"/>
      <c r="M741" s="26"/>
      <c r="N741" s="28"/>
      <c r="O741" s="28"/>
      <c r="P741" s="28"/>
    </row>
    <row r="742" spans="1:16" ht="18">
      <c r="A742" s="22">
        <v>737</v>
      </c>
      <c r="B742" s="23" t="s">
        <v>123</v>
      </c>
      <c r="C742" s="23" t="s">
        <v>864</v>
      </c>
      <c r="D742" s="24">
        <v>849911.90209999995</v>
      </c>
      <c r="E742" s="24">
        <v>3246099.2826999999</v>
      </c>
      <c r="F742" s="25">
        <f t="shared" si="11"/>
        <v>4096011.1847999999</v>
      </c>
      <c r="H742" s="26"/>
      <c r="I742" s="28"/>
      <c r="J742" s="26"/>
      <c r="K742" s="28"/>
      <c r="L742" s="26"/>
      <c r="M742" s="26"/>
      <c r="N742" s="28"/>
      <c r="O742" s="28"/>
      <c r="P742" s="28"/>
    </row>
    <row r="743" spans="1:16" ht="18">
      <c r="A743" s="22">
        <v>738</v>
      </c>
      <c r="B743" s="23" t="s">
        <v>124</v>
      </c>
      <c r="C743" s="23" t="s">
        <v>868</v>
      </c>
      <c r="D743" s="24">
        <v>878333.41</v>
      </c>
      <c r="E743" s="24">
        <v>3354650.5762</v>
      </c>
      <c r="F743" s="25">
        <f t="shared" si="11"/>
        <v>4232983.9862000002</v>
      </c>
      <c r="H743" s="26"/>
      <c r="I743" s="28"/>
      <c r="J743" s="26"/>
      <c r="K743" s="28"/>
      <c r="L743" s="26"/>
      <c r="M743" s="26"/>
      <c r="N743" s="28"/>
      <c r="O743" s="28"/>
      <c r="P743" s="28"/>
    </row>
    <row r="744" spans="1:16" ht="18">
      <c r="A744" s="22">
        <v>739</v>
      </c>
      <c r="B744" s="23" t="s">
        <v>124</v>
      </c>
      <c r="C744" s="23" t="s">
        <v>870</v>
      </c>
      <c r="D744" s="24">
        <v>971962.87609999999</v>
      </c>
      <c r="E744" s="24">
        <v>3712252.9841</v>
      </c>
      <c r="F744" s="25">
        <f t="shared" si="11"/>
        <v>4684215.8602</v>
      </c>
      <c r="H744" s="26"/>
      <c r="I744" s="28"/>
      <c r="J744" s="26"/>
      <c r="K744" s="28"/>
      <c r="L744" s="26"/>
      <c r="M744" s="26"/>
      <c r="N744" s="28"/>
      <c r="O744" s="28"/>
      <c r="P744" s="28"/>
    </row>
    <row r="745" spans="1:16" ht="18">
      <c r="A745" s="22">
        <v>740</v>
      </c>
      <c r="B745" s="23" t="s">
        <v>124</v>
      </c>
      <c r="C745" s="23" t="s">
        <v>872</v>
      </c>
      <c r="D745" s="24">
        <v>813814.70239999995</v>
      </c>
      <c r="E745" s="24">
        <v>3108231.9416999999</v>
      </c>
      <c r="F745" s="25">
        <f t="shared" si="11"/>
        <v>3922046.6441000002</v>
      </c>
      <c r="H745" s="26"/>
      <c r="I745" s="28"/>
      <c r="J745" s="26"/>
      <c r="K745" s="28"/>
      <c r="L745" s="26"/>
      <c r="M745" s="26"/>
      <c r="N745" s="28"/>
      <c r="O745" s="28"/>
      <c r="P745" s="28"/>
    </row>
    <row r="746" spans="1:16" ht="18">
      <c r="A746" s="22">
        <v>741</v>
      </c>
      <c r="B746" s="23" t="s">
        <v>124</v>
      </c>
      <c r="C746" s="23" t="s">
        <v>874</v>
      </c>
      <c r="D746" s="24">
        <v>911175.76489999995</v>
      </c>
      <c r="E746" s="24">
        <v>3480086.5707999999</v>
      </c>
      <c r="F746" s="25">
        <f t="shared" si="11"/>
        <v>4391262.3356999997</v>
      </c>
      <c r="H746" s="26"/>
      <c r="I746" s="28"/>
      <c r="J746" s="26"/>
      <c r="K746" s="28"/>
      <c r="L746" s="26"/>
      <c r="M746" s="26"/>
      <c r="N746" s="28"/>
      <c r="O746" s="28"/>
      <c r="P746" s="28"/>
    </row>
    <row r="747" spans="1:16" ht="18">
      <c r="A747" s="22">
        <v>742</v>
      </c>
      <c r="B747" s="23" t="s">
        <v>124</v>
      </c>
      <c r="C747" s="23" t="s">
        <v>876</v>
      </c>
      <c r="D747" s="24">
        <v>1277993.7157000001</v>
      </c>
      <c r="E747" s="24">
        <v>4881087.6436999999</v>
      </c>
      <c r="F747" s="25">
        <f t="shared" si="11"/>
        <v>6159081.3594000004</v>
      </c>
      <c r="H747" s="26"/>
      <c r="I747" s="28"/>
      <c r="J747" s="26"/>
      <c r="K747" s="28"/>
      <c r="L747" s="26"/>
      <c r="M747" s="26"/>
      <c r="N747" s="28"/>
      <c r="O747" s="28"/>
      <c r="P747" s="28"/>
    </row>
    <row r="748" spans="1:16" ht="18">
      <c r="A748" s="22">
        <v>743</v>
      </c>
      <c r="B748" s="23" t="s">
        <v>124</v>
      </c>
      <c r="C748" s="23" t="s">
        <v>878</v>
      </c>
      <c r="D748" s="24">
        <v>1059126.7131000001</v>
      </c>
      <c r="E748" s="24">
        <v>4045160.9808999998</v>
      </c>
      <c r="F748" s="25">
        <f t="shared" si="11"/>
        <v>5104287.6940000001</v>
      </c>
      <c r="H748" s="26"/>
      <c r="I748" s="28"/>
      <c r="J748" s="26"/>
      <c r="K748" s="28"/>
      <c r="L748" s="26"/>
      <c r="M748" s="26"/>
      <c r="N748" s="28"/>
      <c r="O748" s="28"/>
      <c r="P748" s="28"/>
    </row>
    <row r="749" spans="1:16" ht="18">
      <c r="A749" s="22">
        <v>744</v>
      </c>
      <c r="B749" s="23" t="s">
        <v>124</v>
      </c>
      <c r="C749" s="23" t="s">
        <v>880</v>
      </c>
      <c r="D749" s="24">
        <v>975106.37879999995</v>
      </c>
      <c r="E749" s="24">
        <v>3724259.0776999998</v>
      </c>
      <c r="F749" s="25">
        <f t="shared" si="11"/>
        <v>4699365.4565000003</v>
      </c>
      <c r="H749" s="26"/>
      <c r="I749" s="28"/>
      <c r="J749" s="26"/>
      <c r="K749" s="28"/>
      <c r="L749" s="26"/>
      <c r="M749" s="26"/>
      <c r="N749" s="28"/>
      <c r="O749" s="28"/>
      <c r="P749" s="28"/>
    </row>
    <row r="750" spans="1:16" ht="18">
      <c r="A750" s="22">
        <v>745</v>
      </c>
      <c r="B750" s="23" t="s">
        <v>124</v>
      </c>
      <c r="C750" s="23" t="s">
        <v>882</v>
      </c>
      <c r="D750" s="24">
        <v>847167.43570000003</v>
      </c>
      <c r="E750" s="24">
        <v>3235617.2429999998</v>
      </c>
      <c r="F750" s="25">
        <f t="shared" si="11"/>
        <v>4082784.6787</v>
      </c>
      <c r="H750" s="26"/>
      <c r="I750" s="28"/>
      <c r="J750" s="26"/>
      <c r="K750" s="28"/>
      <c r="L750" s="26"/>
      <c r="M750" s="26"/>
      <c r="N750" s="28"/>
      <c r="O750" s="28"/>
      <c r="P750" s="28"/>
    </row>
    <row r="751" spans="1:16" ht="18">
      <c r="A751" s="22">
        <v>746</v>
      </c>
      <c r="B751" s="23" t="s">
        <v>124</v>
      </c>
      <c r="C751" s="23" t="s">
        <v>884</v>
      </c>
      <c r="D751" s="24">
        <v>1117278.2936</v>
      </c>
      <c r="E751" s="24">
        <v>4267261.4166000001</v>
      </c>
      <c r="F751" s="25">
        <f t="shared" si="11"/>
        <v>5384539.7101999996</v>
      </c>
      <c r="H751" s="26"/>
      <c r="I751" s="28"/>
      <c r="J751" s="26"/>
      <c r="K751" s="28"/>
      <c r="L751" s="26"/>
      <c r="M751" s="26"/>
      <c r="N751" s="28"/>
      <c r="O751" s="28"/>
      <c r="P751" s="28"/>
    </row>
    <row r="752" spans="1:16" ht="18">
      <c r="A752" s="22">
        <v>747</v>
      </c>
      <c r="B752" s="23" t="s">
        <v>124</v>
      </c>
      <c r="C752" s="23" t="s">
        <v>886</v>
      </c>
      <c r="D752" s="24">
        <v>787965.64639999997</v>
      </c>
      <c r="E752" s="24">
        <v>3009505.7064999999</v>
      </c>
      <c r="F752" s="25">
        <f t="shared" si="11"/>
        <v>3797471.3528999998</v>
      </c>
      <c r="H752" s="26"/>
      <c r="I752" s="28"/>
      <c r="J752" s="26"/>
      <c r="K752" s="28"/>
      <c r="L752" s="26"/>
      <c r="M752" s="26"/>
      <c r="N752" s="28"/>
      <c r="O752" s="28"/>
      <c r="P752" s="28"/>
    </row>
    <row r="753" spans="1:16" ht="18">
      <c r="A753" s="22">
        <v>748</v>
      </c>
      <c r="B753" s="23" t="s">
        <v>124</v>
      </c>
      <c r="C753" s="23" t="s">
        <v>888</v>
      </c>
      <c r="D753" s="24">
        <v>754745.80810000002</v>
      </c>
      <c r="E753" s="24">
        <v>2882627.9759999998</v>
      </c>
      <c r="F753" s="25">
        <f t="shared" si="11"/>
        <v>3637373.7840999998</v>
      </c>
      <c r="H753" s="26"/>
      <c r="I753" s="28"/>
      <c r="J753" s="26"/>
      <c r="K753" s="28"/>
      <c r="L753" s="26"/>
      <c r="M753" s="26"/>
      <c r="N753" s="28"/>
      <c r="O753" s="28"/>
      <c r="P753" s="28"/>
    </row>
    <row r="754" spans="1:16" ht="18">
      <c r="A754" s="22">
        <v>749</v>
      </c>
      <c r="B754" s="23" t="s">
        <v>124</v>
      </c>
      <c r="C754" s="23" t="s">
        <v>890</v>
      </c>
      <c r="D754" s="24">
        <v>809202.92700000003</v>
      </c>
      <c r="E754" s="24">
        <v>3090618.0208999999</v>
      </c>
      <c r="F754" s="25">
        <f t="shared" si="11"/>
        <v>3899820.9479</v>
      </c>
      <c r="H754" s="26"/>
      <c r="I754" s="28"/>
      <c r="J754" s="26"/>
      <c r="K754" s="28"/>
      <c r="L754" s="26"/>
      <c r="M754" s="26"/>
      <c r="N754" s="28"/>
      <c r="O754" s="28"/>
      <c r="P754" s="28"/>
    </row>
    <row r="755" spans="1:16" ht="18">
      <c r="A755" s="22">
        <v>750</v>
      </c>
      <c r="B755" s="23" t="s">
        <v>124</v>
      </c>
      <c r="C755" s="23" t="s">
        <v>892</v>
      </c>
      <c r="D755" s="24">
        <v>880103.89009999996</v>
      </c>
      <c r="E755" s="24">
        <v>3361412.6348000001</v>
      </c>
      <c r="F755" s="25">
        <f t="shared" si="11"/>
        <v>4241516.5248999996</v>
      </c>
      <c r="H755" s="26"/>
      <c r="I755" s="28"/>
      <c r="J755" s="26"/>
      <c r="K755" s="28"/>
      <c r="L755" s="26"/>
      <c r="M755" s="26"/>
      <c r="N755" s="28"/>
      <c r="O755" s="28"/>
      <c r="P755" s="28"/>
    </row>
    <row r="756" spans="1:16" ht="18">
      <c r="A756" s="22">
        <v>751</v>
      </c>
      <c r="B756" s="23" t="s">
        <v>124</v>
      </c>
      <c r="C756" s="23" t="s">
        <v>894</v>
      </c>
      <c r="D756" s="24">
        <v>968454.21160000004</v>
      </c>
      <c r="E756" s="24">
        <v>3698852.2149</v>
      </c>
      <c r="F756" s="25">
        <f t="shared" si="11"/>
        <v>4667306.4265000001</v>
      </c>
      <c r="H756" s="26"/>
      <c r="I756" s="28"/>
      <c r="J756" s="26"/>
      <c r="K756" s="28"/>
      <c r="L756" s="26"/>
      <c r="M756" s="26"/>
      <c r="N756" s="28"/>
      <c r="O756" s="28"/>
      <c r="P756" s="28"/>
    </row>
    <row r="757" spans="1:16" ht="18">
      <c r="A757" s="22">
        <v>752</v>
      </c>
      <c r="B757" s="23" t="s">
        <v>124</v>
      </c>
      <c r="C757" s="23" t="s">
        <v>896</v>
      </c>
      <c r="D757" s="24">
        <v>898231.59519999998</v>
      </c>
      <c r="E757" s="24">
        <v>3430648.4349000002</v>
      </c>
      <c r="F757" s="25">
        <f t="shared" si="11"/>
        <v>4328880.0301000001</v>
      </c>
      <c r="H757" s="26"/>
      <c r="I757" s="28"/>
      <c r="J757" s="26"/>
      <c r="K757" s="28"/>
      <c r="L757" s="26"/>
      <c r="M757" s="26"/>
      <c r="N757" s="28"/>
      <c r="O757" s="28"/>
      <c r="P757" s="28"/>
    </row>
    <row r="758" spans="1:16" ht="18">
      <c r="A758" s="22">
        <v>753</v>
      </c>
      <c r="B758" s="23" t="s">
        <v>124</v>
      </c>
      <c r="C758" s="23" t="s">
        <v>898</v>
      </c>
      <c r="D758" s="24">
        <v>936111.27289999998</v>
      </c>
      <c r="E758" s="24">
        <v>3575323.6589000002</v>
      </c>
      <c r="F758" s="25">
        <f t="shared" si="11"/>
        <v>4511434.9318000004</v>
      </c>
      <c r="H758" s="26"/>
      <c r="I758" s="28"/>
      <c r="J758" s="26"/>
      <c r="K758" s="28"/>
      <c r="L758" s="26"/>
      <c r="M758" s="26"/>
      <c r="N758" s="28"/>
      <c r="O758" s="28"/>
      <c r="P758" s="28"/>
    </row>
    <row r="759" spans="1:16" ht="18">
      <c r="A759" s="22">
        <v>754</v>
      </c>
      <c r="B759" s="23" t="s">
        <v>124</v>
      </c>
      <c r="C759" s="23" t="s">
        <v>900</v>
      </c>
      <c r="D759" s="24">
        <v>933886.74509999994</v>
      </c>
      <c r="E759" s="24">
        <v>3566827.4391000001</v>
      </c>
      <c r="F759" s="25">
        <f t="shared" si="11"/>
        <v>4500714.1842</v>
      </c>
      <c r="H759" s="26"/>
      <c r="I759" s="28"/>
      <c r="J759" s="26"/>
      <c r="K759" s="28"/>
      <c r="L759" s="26"/>
      <c r="M759" s="26"/>
      <c r="N759" s="28"/>
      <c r="O759" s="28"/>
      <c r="P759" s="28"/>
    </row>
    <row r="760" spans="1:16" ht="18">
      <c r="A760" s="22">
        <v>755</v>
      </c>
      <c r="B760" s="23" t="s">
        <v>125</v>
      </c>
      <c r="C760" s="23" t="s">
        <v>904</v>
      </c>
      <c r="D760" s="24">
        <v>879039.97080000001</v>
      </c>
      <c r="E760" s="24">
        <v>3357349.1693000002</v>
      </c>
      <c r="F760" s="25">
        <f t="shared" si="11"/>
        <v>4236389.1401000004</v>
      </c>
      <c r="H760" s="26"/>
      <c r="I760" s="28"/>
      <c r="J760" s="26"/>
      <c r="K760" s="28"/>
      <c r="L760" s="26"/>
      <c r="M760" s="26"/>
      <c r="N760" s="28"/>
      <c r="O760" s="28"/>
      <c r="P760" s="28"/>
    </row>
    <row r="761" spans="1:16" ht="18">
      <c r="A761" s="22">
        <v>756</v>
      </c>
      <c r="B761" s="23" t="s">
        <v>125</v>
      </c>
      <c r="C761" s="23" t="s">
        <v>906</v>
      </c>
      <c r="D761" s="24">
        <v>851130.3933</v>
      </c>
      <c r="E761" s="24">
        <v>3250753.11</v>
      </c>
      <c r="F761" s="25">
        <f t="shared" si="11"/>
        <v>4101883.5033</v>
      </c>
      <c r="H761" s="26"/>
      <c r="I761" s="28"/>
      <c r="J761" s="26"/>
      <c r="K761" s="28"/>
      <c r="L761" s="26"/>
      <c r="M761" s="26"/>
      <c r="N761" s="28"/>
      <c r="O761" s="28"/>
      <c r="P761" s="28"/>
    </row>
    <row r="762" spans="1:16" ht="18">
      <c r="A762" s="22">
        <v>757</v>
      </c>
      <c r="B762" s="23" t="s">
        <v>125</v>
      </c>
      <c r="C762" s="23" t="s">
        <v>908</v>
      </c>
      <c r="D762" s="24">
        <v>1004473.277</v>
      </c>
      <c r="E762" s="24">
        <v>3836421.1348999999</v>
      </c>
      <c r="F762" s="25">
        <f t="shared" si="11"/>
        <v>4840894.4118999997</v>
      </c>
      <c r="H762" s="26"/>
      <c r="I762" s="28"/>
      <c r="J762" s="26"/>
      <c r="K762" s="28"/>
      <c r="L762" s="26"/>
      <c r="M762" s="26"/>
      <c r="N762" s="28"/>
      <c r="O762" s="28"/>
      <c r="P762" s="28"/>
    </row>
    <row r="763" spans="1:16" ht="18">
      <c r="A763" s="22">
        <v>758</v>
      </c>
      <c r="B763" s="23" t="s">
        <v>125</v>
      </c>
      <c r="C763" s="23" t="s">
        <v>910</v>
      </c>
      <c r="D763" s="24">
        <v>1108645.4578</v>
      </c>
      <c r="E763" s="24">
        <v>4234289.7145999996</v>
      </c>
      <c r="F763" s="25">
        <f t="shared" si="11"/>
        <v>5342935.1723999996</v>
      </c>
      <c r="H763" s="26"/>
      <c r="I763" s="28"/>
      <c r="J763" s="26"/>
      <c r="K763" s="28"/>
      <c r="L763" s="26"/>
      <c r="M763" s="26"/>
      <c r="N763" s="28"/>
      <c r="O763" s="28"/>
      <c r="P763" s="28"/>
    </row>
    <row r="764" spans="1:16" ht="18">
      <c r="A764" s="22">
        <v>759</v>
      </c>
      <c r="B764" s="23" t="s">
        <v>125</v>
      </c>
      <c r="C764" s="23" t="s">
        <v>912</v>
      </c>
      <c r="D764" s="24">
        <v>964957.72080000001</v>
      </c>
      <c r="E764" s="24">
        <v>3685497.9410000001</v>
      </c>
      <c r="F764" s="25">
        <f t="shared" si="11"/>
        <v>4650455.6617999999</v>
      </c>
      <c r="H764" s="26"/>
      <c r="I764" s="28"/>
      <c r="J764" s="26"/>
      <c r="K764" s="28"/>
      <c r="L764" s="26"/>
      <c r="M764" s="26"/>
      <c r="N764" s="28"/>
      <c r="O764" s="28"/>
      <c r="P764" s="28"/>
    </row>
    <row r="765" spans="1:16" ht="18">
      <c r="A765" s="22">
        <v>760</v>
      </c>
      <c r="B765" s="23" t="s">
        <v>125</v>
      </c>
      <c r="C765" s="23" t="s">
        <v>914</v>
      </c>
      <c r="D765" s="24">
        <v>1339899.3935</v>
      </c>
      <c r="E765" s="24">
        <v>5117526.2392999995</v>
      </c>
      <c r="F765" s="25">
        <f t="shared" si="11"/>
        <v>6457425.6327999998</v>
      </c>
      <c r="H765" s="26"/>
      <c r="I765" s="28"/>
      <c r="J765" s="26"/>
      <c r="K765" s="28"/>
      <c r="L765" s="26"/>
      <c r="M765" s="26"/>
      <c r="N765" s="28"/>
      <c r="O765" s="28"/>
      <c r="P765" s="28"/>
    </row>
    <row r="766" spans="1:16" ht="18">
      <c r="A766" s="22">
        <v>761</v>
      </c>
      <c r="B766" s="23" t="s">
        <v>125</v>
      </c>
      <c r="C766" s="23" t="s">
        <v>916</v>
      </c>
      <c r="D766" s="24">
        <v>1017595.459</v>
      </c>
      <c r="E766" s="24">
        <v>3886539.1592999999</v>
      </c>
      <c r="F766" s="25">
        <f t="shared" si="11"/>
        <v>4904134.6183000002</v>
      </c>
      <c r="H766" s="26"/>
      <c r="I766" s="28"/>
      <c r="J766" s="26"/>
      <c r="K766" s="28"/>
      <c r="L766" s="26"/>
      <c r="M766" s="26"/>
      <c r="N766" s="28"/>
      <c r="O766" s="28"/>
      <c r="P766" s="28"/>
    </row>
    <row r="767" spans="1:16" ht="18">
      <c r="A767" s="22">
        <v>762</v>
      </c>
      <c r="B767" s="23" t="s">
        <v>125</v>
      </c>
      <c r="C767" s="23" t="s">
        <v>830</v>
      </c>
      <c r="D767" s="24">
        <v>923236.15229999996</v>
      </c>
      <c r="E767" s="24">
        <v>3526149.2448999998</v>
      </c>
      <c r="F767" s="25">
        <f t="shared" si="11"/>
        <v>4449385.3971999995</v>
      </c>
      <c r="H767" s="26"/>
      <c r="I767" s="28"/>
      <c r="J767" s="26"/>
      <c r="K767" s="28"/>
      <c r="L767" s="26"/>
      <c r="M767" s="26"/>
      <c r="N767" s="28"/>
      <c r="O767" s="28"/>
      <c r="P767" s="28"/>
    </row>
    <row r="768" spans="1:16" ht="18">
      <c r="A768" s="22">
        <v>763</v>
      </c>
      <c r="B768" s="23" t="s">
        <v>125</v>
      </c>
      <c r="C768" s="23" t="s">
        <v>919</v>
      </c>
      <c r="D768" s="24">
        <v>998044.38890000002</v>
      </c>
      <c r="E768" s="24">
        <v>3811867.0496999999</v>
      </c>
      <c r="F768" s="25">
        <f t="shared" si="11"/>
        <v>4809911.4386</v>
      </c>
      <c r="H768" s="26"/>
      <c r="I768" s="28"/>
      <c r="J768" s="26"/>
      <c r="K768" s="28"/>
      <c r="L768" s="26"/>
      <c r="M768" s="26"/>
      <c r="N768" s="28"/>
      <c r="O768" s="28"/>
      <c r="P768" s="28"/>
    </row>
    <row r="769" spans="1:16" ht="18">
      <c r="A769" s="22">
        <v>764</v>
      </c>
      <c r="B769" s="23" t="s">
        <v>125</v>
      </c>
      <c r="C769" s="23" t="s">
        <v>921</v>
      </c>
      <c r="D769" s="24">
        <v>1317337.1995999999</v>
      </c>
      <c r="E769" s="24">
        <v>5031353.6354999999</v>
      </c>
      <c r="F769" s="25">
        <f t="shared" si="11"/>
        <v>6348690.8350999998</v>
      </c>
      <c r="H769" s="26"/>
      <c r="I769" s="28"/>
      <c r="J769" s="26"/>
      <c r="K769" s="28"/>
      <c r="L769" s="26"/>
      <c r="M769" s="26"/>
      <c r="N769" s="28"/>
      <c r="O769" s="28"/>
      <c r="P769" s="28"/>
    </row>
    <row r="770" spans="1:16" ht="18">
      <c r="A770" s="22">
        <v>765</v>
      </c>
      <c r="B770" s="23" t="s">
        <v>125</v>
      </c>
      <c r="C770" s="23" t="s">
        <v>923</v>
      </c>
      <c r="D770" s="24">
        <v>822518.95739999996</v>
      </c>
      <c r="E770" s="24">
        <v>3141476.4178999998</v>
      </c>
      <c r="F770" s="25">
        <f t="shared" si="11"/>
        <v>3963995.3753</v>
      </c>
      <c r="H770" s="26"/>
      <c r="I770" s="28"/>
      <c r="J770" s="26"/>
      <c r="K770" s="28"/>
      <c r="L770" s="26"/>
      <c r="M770" s="26"/>
      <c r="N770" s="28"/>
      <c r="O770" s="28"/>
      <c r="P770" s="28"/>
    </row>
    <row r="771" spans="1:16" ht="36">
      <c r="A771" s="22">
        <v>766</v>
      </c>
      <c r="B771" s="23" t="s">
        <v>125</v>
      </c>
      <c r="C771" s="23" t="s">
        <v>925</v>
      </c>
      <c r="D771" s="24">
        <v>950022.99089999998</v>
      </c>
      <c r="E771" s="24">
        <v>3628457.1869000001</v>
      </c>
      <c r="F771" s="25">
        <f t="shared" si="11"/>
        <v>4578480.1777999997</v>
      </c>
      <c r="H771" s="26"/>
      <c r="I771" s="28"/>
      <c r="J771" s="26"/>
      <c r="K771" s="28"/>
      <c r="L771" s="26"/>
      <c r="M771" s="26"/>
      <c r="N771" s="28"/>
      <c r="O771" s="28"/>
      <c r="P771" s="28"/>
    </row>
    <row r="772" spans="1:16" ht="18">
      <c r="A772" s="22">
        <v>767</v>
      </c>
      <c r="B772" s="23" t="s">
        <v>125</v>
      </c>
      <c r="C772" s="23" t="s">
        <v>927</v>
      </c>
      <c r="D772" s="24">
        <v>1006518.1278</v>
      </c>
      <c r="E772" s="24">
        <v>3844231.1072999998</v>
      </c>
      <c r="F772" s="25">
        <f t="shared" si="11"/>
        <v>4850749.2351000002</v>
      </c>
      <c r="H772" s="26"/>
      <c r="I772" s="28"/>
      <c r="J772" s="26"/>
      <c r="K772" s="28"/>
      <c r="L772" s="26"/>
      <c r="M772" s="26"/>
      <c r="N772" s="28"/>
      <c r="O772" s="28"/>
      <c r="P772" s="28"/>
    </row>
    <row r="773" spans="1:16" ht="18">
      <c r="A773" s="22">
        <v>768</v>
      </c>
      <c r="B773" s="23" t="s">
        <v>125</v>
      </c>
      <c r="C773" s="23" t="s">
        <v>929</v>
      </c>
      <c r="D773" s="24">
        <v>1111605.6553</v>
      </c>
      <c r="E773" s="24">
        <v>4245595.7039000001</v>
      </c>
      <c r="F773" s="25">
        <f t="shared" si="11"/>
        <v>5357201.3591999998</v>
      </c>
      <c r="H773" s="26"/>
      <c r="I773" s="28"/>
      <c r="J773" s="26"/>
      <c r="K773" s="28"/>
      <c r="L773" s="26"/>
      <c r="M773" s="26"/>
      <c r="N773" s="28"/>
      <c r="O773" s="28"/>
      <c r="P773" s="28"/>
    </row>
    <row r="774" spans="1:16" ht="18">
      <c r="A774" s="22">
        <v>769</v>
      </c>
      <c r="B774" s="23" t="s">
        <v>933</v>
      </c>
      <c r="C774" s="23" t="s">
        <v>934</v>
      </c>
      <c r="D774" s="24">
        <v>734294.19449999998</v>
      </c>
      <c r="E774" s="24">
        <v>2804516.3881999999</v>
      </c>
      <c r="F774" s="25">
        <f t="shared" si="11"/>
        <v>3538810.5827000001</v>
      </c>
      <c r="H774" s="26"/>
      <c r="I774" s="28"/>
      <c r="J774" s="26"/>
      <c r="K774" s="28"/>
      <c r="L774" s="26"/>
      <c r="M774" s="26"/>
      <c r="N774" s="28"/>
      <c r="O774" s="28"/>
      <c r="P774" s="28"/>
    </row>
    <row r="775" spans="1:16" ht="36">
      <c r="A775" s="22">
        <v>770</v>
      </c>
      <c r="B775" s="23" t="s">
        <v>933</v>
      </c>
      <c r="C775" s="23" t="s">
        <v>936</v>
      </c>
      <c r="D775" s="24">
        <v>1874479.2773</v>
      </c>
      <c r="E775" s="24">
        <v>7159266.5335999997</v>
      </c>
      <c r="F775" s="25">
        <f t="shared" ref="F775:F779" si="12">D775+E775</f>
        <v>9033745.8109000009</v>
      </c>
      <c r="H775" s="26"/>
      <c r="I775" s="28"/>
      <c r="J775" s="26"/>
      <c r="K775" s="28"/>
      <c r="L775" s="26"/>
      <c r="M775" s="26"/>
      <c r="N775" s="28"/>
      <c r="O775" s="28"/>
      <c r="P775" s="28"/>
    </row>
    <row r="776" spans="1:16" ht="18">
      <c r="A776" s="22">
        <v>771</v>
      </c>
      <c r="B776" s="23" t="s">
        <v>933</v>
      </c>
      <c r="C776" s="23" t="s">
        <v>938</v>
      </c>
      <c r="D776" s="24">
        <v>1055842.9165000001</v>
      </c>
      <c r="E776" s="24">
        <v>4032619.0576999998</v>
      </c>
      <c r="F776" s="25">
        <f t="shared" si="12"/>
        <v>5088461.9742000001</v>
      </c>
      <c r="H776" s="26"/>
      <c r="I776" s="28"/>
      <c r="J776" s="26"/>
      <c r="K776" s="28"/>
      <c r="L776" s="26"/>
      <c r="M776" s="26"/>
      <c r="N776" s="28"/>
      <c r="O776" s="28"/>
      <c r="P776" s="28"/>
    </row>
    <row r="777" spans="1:16" ht="18">
      <c r="A777" s="22">
        <v>772</v>
      </c>
      <c r="B777" s="23" t="s">
        <v>933</v>
      </c>
      <c r="C777" s="23" t="s">
        <v>940</v>
      </c>
      <c r="D777" s="24">
        <v>904871.3774</v>
      </c>
      <c r="E777" s="24">
        <v>3456007.9953000001</v>
      </c>
      <c r="F777" s="25">
        <f t="shared" si="12"/>
        <v>4360879.3727000002</v>
      </c>
      <c r="H777" s="26"/>
      <c r="I777" s="28"/>
      <c r="J777" s="26"/>
      <c r="K777" s="28"/>
      <c r="L777" s="26"/>
      <c r="M777" s="26"/>
      <c r="N777" s="28"/>
      <c r="O777" s="28"/>
      <c r="P777" s="28"/>
    </row>
    <row r="778" spans="1:16" ht="18">
      <c r="A778" s="22">
        <v>773</v>
      </c>
      <c r="B778" s="23" t="s">
        <v>933</v>
      </c>
      <c r="C778" s="23" t="s">
        <v>942</v>
      </c>
      <c r="D778" s="24">
        <v>859781.67059999995</v>
      </c>
      <c r="E778" s="24">
        <v>3283795.2464999999</v>
      </c>
      <c r="F778" s="25">
        <f t="shared" si="12"/>
        <v>4143576.9171000002</v>
      </c>
      <c r="H778" s="26"/>
      <c r="I778" s="28"/>
      <c r="J778" s="26"/>
      <c r="K778" s="28"/>
      <c r="L778" s="26"/>
      <c r="M778" s="26"/>
      <c r="N778" s="28"/>
      <c r="O778" s="28"/>
      <c r="P778" s="28"/>
    </row>
    <row r="779" spans="1:16" ht="18">
      <c r="A779" s="22">
        <v>774</v>
      </c>
      <c r="B779" s="23" t="s">
        <v>933</v>
      </c>
      <c r="C779" s="23" t="s">
        <v>944</v>
      </c>
      <c r="D779" s="24">
        <v>884404.05630000005</v>
      </c>
      <c r="E779" s="24">
        <v>3377836.4152000002</v>
      </c>
      <c r="F779" s="25">
        <f t="shared" si="12"/>
        <v>4262240.4715</v>
      </c>
      <c r="H779" s="26"/>
      <c r="I779" s="28"/>
      <c r="J779" s="26"/>
      <c r="K779" s="28"/>
      <c r="L779" s="26"/>
      <c r="M779" s="26"/>
      <c r="N779" s="28"/>
      <c r="O779" s="28"/>
      <c r="P779" s="28"/>
    </row>
    <row r="780" spans="1:16" ht="18">
      <c r="A780" s="29"/>
      <c r="B780" s="192" t="s">
        <v>47</v>
      </c>
      <c r="C780" s="194"/>
      <c r="D780" s="16">
        <f>SUM(D6:D779)</f>
        <v>694871519.77929997</v>
      </c>
      <c r="E780" s="16">
        <f t="shared" ref="E780:F780" si="13">SUM(E6:E779)</f>
        <v>2653947940.1301999</v>
      </c>
      <c r="F780" s="16">
        <f t="shared" si="13"/>
        <v>3348819459.9095001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workbookViewId="0">
      <selection activeCell="A3" sqref="A3:E3"/>
    </sheetView>
  </sheetViews>
  <sheetFormatPr defaultColWidth="9" defaultRowHeight="13.2"/>
  <cols>
    <col min="1" max="1" width="5" customWidth="1"/>
    <col min="2" max="3" width="20.33203125" customWidth="1"/>
    <col min="4" max="4" width="22.109375" customWidth="1"/>
    <col min="5" max="5" width="22" customWidth="1"/>
    <col min="6" max="6" width="19.6640625" customWidth="1"/>
    <col min="8" max="8" width="24.88671875" customWidth="1"/>
    <col min="9" max="9" width="23.109375" customWidth="1"/>
  </cols>
  <sheetData>
    <row r="1" spans="1:8" ht="20.399999999999999">
      <c r="A1" s="164" t="s">
        <v>17</v>
      </c>
      <c r="B1" s="164"/>
      <c r="C1" s="164"/>
      <c r="D1" s="164"/>
      <c r="E1" s="164"/>
    </row>
    <row r="2" spans="1:8" ht="20.399999999999999">
      <c r="A2" s="164" t="s">
        <v>66</v>
      </c>
      <c r="B2" s="164"/>
      <c r="C2" s="164"/>
      <c r="D2" s="164"/>
      <c r="E2" s="164"/>
    </row>
    <row r="3" spans="1:8" ht="35.4" customHeight="1">
      <c r="A3" s="202" t="s">
        <v>957</v>
      </c>
      <c r="B3" s="202"/>
      <c r="C3" s="202"/>
      <c r="D3" s="202"/>
      <c r="E3" s="202"/>
    </row>
    <row r="4" spans="1:8" ht="52.2">
      <c r="A4" s="2" t="s">
        <v>954</v>
      </c>
      <c r="B4" s="2" t="s">
        <v>959</v>
      </c>
      <c r="C4" s="3" t="s">
        <v>955</v>
      </c>
      <c r="D4" s="4" t="s">
        <v>956</v>
      </c>
      <c r="E4" s="5" t="s">
        <v>950</v>
      </c>
    </row>
    <row r="5" spans="1:8" ht="15.6">
      <c r="A5" s="6"/>
      <c r="B5" s="6"/>
      <c r="C5" s="144" t="s">
        <v>28</v>
      </c>
      <c r="D5" s="144" t="s">
        <v>28</v>
      </c>
      <c r="E5" s="144" t="s">
        <v>28</v>
      </c>
    </row>
    <row r="6" spans="1:8" ht="18">
      <c r="A6" s="8">
        <v>1</v>
      </c>
      <c r="B6" s="9" t="s">
        <v>90</v>
      </c>
      <c r="C6" s="10">
        <v>14422870.782299999</v>
      </c>
      <c r="D6" s="10">
        <v>55085792.284599997</v>
      </c>
      <c r="E6" s="11">
        <f>SUM(C6:D6)</f>
        <v>69508663.0669</v>
      </c>
      <c r="H6" s="12"/>
    </row>
    <row r="7" spans="1:8" ht="18">
      <c r="A7" s="8">
        <v>2</v>
      </c>
      <c r="B7" s="9" t="s">
        <v>91</v>
      </c>
      <c r="C7" s="10">
        <v>18192381.472399998</v>
      </c>
      <c r="D7" s="10">
        <v>69482820.867799997</v>
      </c>
      <c r="E7" s="11">
        <f t="shared" ref="E7:E42" si="0">SUM(C7:D7)</f>
        <v>87675202.340200007</v>
      </c>
      <c r="H7" s="12"/>
    </row>
    <row r="8" spans="1:8" ht="18">
      <c r="A8" s="8">
        <v>3</v>
      </c>
      <c r="B8" s="9" t="s">
        <v>92</v>
      </c>
      <c r="C8" s="10">
        <v>24231183.0869</v>
      </c>
      <c r="D8" s="10">
        <v>92547034.393999994</v>
      </c>
      <c r="E8" s="11">
        <f t="shared" si="0"/>
        <v>116778217.4809</v>
      </c>
      <c r="H8" s="12"/>
    </row>
    <row r="9" spans="1:8" ht="18">
      <c r="A9" s="8">
        <v>4</v>
      </c>
      <c r="B9" s="9" t="s">
        <v>93</v>
      </c>
      <c r="C9" s="10">
        <v>18290695.030699998</v>
      </c>
      <c r="D9" s="10">
        <v>69858313.398000002</v>
      </c>
      <c r="E9" s="11">
        <f t="shared" si="0"/>
        <v>88149008.4287</v>
      </c>
      <c r="H9" s="12"/>
    </row>
    <row r="10" spans="1:8" ht="18">
      <c r="A10" s="8">
        <v>5</v>
      </c>
      <c r="B10" s="9" t="s">
        <v>94</v>
      </c>
      <c r="C10" s="10">
        <v>20763558.360199999</v>
      </c>
      <c r="D10" s="10">
        <v>79303009.796100006</v>
      </c>
      <c r="E10" s="11">
        <f t="shared" si="0"/>
        <v>100066568.15629999</v>
      </c>
      <c r="H10" s="12"/>
    </row>
    <row r="11" spans="1:8" ht="18">
      <c r="A11" s="8">
        <v>6</v>
      </c>
      <c r="B11" s="9" t="s">
        <v>95</v>
      </c>
      <c r="C11" s="10">
        <v>8451528.2681000009</v>
      </c>
      <c r="D11" s="10">
        <v>32279227.741599999</v>
      </c>
      <c r="E11" s="11">
        <f t="shared" si="0"/>
        <v>40730756.0097</v>
      </c>
      <c r="H11" s="12"/>
    </row>
    <row r="12" spans="1:8" ht="18">
      <c r="A12" s="8">
        <v>7</v>
      </c>
      <c r="B12" s="9" t="s">
        <v>96</v>
      </c>
      <c r="C12" s="10">
        <v>22593965.045699999</v>
      </c>
      <c r="D12" s="10">
        <v>86293948.284700006</v>
      </c>
      <c r="E12" s="11">
        <f t="shared" si="0"/>
        <v>108887913.3304</v>
      </c>
      <c r="H12" s="12"/>
    </row>
    <row r="13" spans="1:8" ht="18">
      <c r="A13" s="8">
        <v>8</v>
      </c>
      <c r="B13" s="9" t="s">
        <v>97</v>
      </c>
      <c r="C13" s="10">
        <v>24530275.1686</v>
      </c>
      <c r="D13" s="10">
        <v>93689367.603499994</v>
      </c>
      <c r="E13" s="11">
        <f t="shared" si="0"/>
        <v>118219642.7721</v>
      </c>
      <c r="H13" s="12"/>
    </row>
    <row r="14" spans="1:8" ht="18">
      <c r="A14" s="8">
        <v>9</v>
      </c>
      <c r="B14" s="9" t="s">
        <v>98</v>
      </c>
      <c r="C14" s="10">
        <v>15813895.797900001</v>
      </c>
      <c r="D14" s="10">
        <v>60398584.462300003</v>
      </c>
      <c r="E14" s="11">
        <f t="shared" si="0"/>
        <v>76212480.260199994</v>
      </c>
      <c r="H14" s="12"/>
    </row>
    <row r="15" spans="1:8" ht="18">
      <c r="A15" s="8">
        <v>10</v>
      </c>
      <c r="B15" s="9" t="s">
        <v>99</v>
      </c>
      <c r="C15" s="10">
        <v>20263239.404599998</v>
      </c>
      <c r="D15" s="10">
        <v>77392123.504999995</v>
      </c>
      <c r="E15" s="11">
        <f t="shared" si="0"/>
        <v>97655362.909600005</v>
      </c>
      <c r="H15" s="12"/>
    </row>
    <row r="16" spans="1:8" ht="18">
      <c r="A16" s="8">
        <v>11</v>
      </c>
      <c r="B16" s="9" t="s">
        <v>100</v>
      </c>
      <c r="C16" s="10">
        <v>11698100.9473</v>
      </c>
      <c r="D16" s="10">
        <v>44678980.2557</v>
      </c>
      <c r="E16" s="11">
        <f t="shared" si="0"/>
        <v>56377081.203000002</v>
      </c>
      <c r="H16" s="12"/>
    </row>
    <row r="17" spans="1:8" ht="18">
      <c r="A17" s="8">
        <v>12</v>
      </c>
      <c r="B17" s="9" t="s">
        <v>101</v>
      </c>
      <c r="C17" s="10">
        <v>15504120.7903</v>
      </c>
      <c r="D17" s="10">
        <v>59215449.567000002</v>
      </c>
      <c r="E17" s="11">
        <f t="shared" si="0"/>
        <v>74719570.357299998</v>
      </c>
      <c r="H17" s="12"/>
    </row>
    <row r="18" spans="1:8" ht="18">
      <c r="A18" s="8">
        <v>13</v>
      </c>
      <c r="B18" s="9" t="s">
        <v>102</v>
      </c>
      <c r="C18" s="10">
        <v>12310834.154300001</v>
      </c>
      <c r="D18" s="10">
        <v>47019214.365800001</v>
      </c>
      <c r="E18" s="11">
        <f t="shared" si="0"/>
        <v>59330048.520099998</v>
      </c>
      <c r="H18" s="12"/>
    </row>
    <row r="19" spans="1:8" ht="18">
      <c r="A19" s="8">
        <v>14</v>
      </c>
      <c r="B19" s="9" t="s">
        <v>103</v>
      </c>
      <c r="C19" s="10">
        <v>15752417.2225</v>
      </c>
      <c r="D19" s="10">
        <v>60163777.116300002</v>
      </c>
      <c r="E19" s="11">
        <f t="shared" si="0"/>
        <v>75916194.338799998</v>
      </c>
      <c r="H19" s="12"/>
    </row>
    <row r="20" spans="1:8" ht="18">
      <c r="A20" s="8">
        <v>15</v>
      </c>
      <c r="B20" s="9" t="s">
        <v>104</v>
      </c>
      <c r="C20" s="10">
        <v>10793567.283</v>
      </c>
      <c r="D20" s="10">
        <v>41224262.0999</v>
      </c>
      <c r="E20" s="11">
        <f t="shared" si="0"/>
        <v>52017829.3829</v>
      </c>
      <c r="H20" s="12"/>
    </row>
    <row r="21" spans="1:8" ht="18">
      <c r="A21" s="8">
        <v>16</v>
      </c>
      <c r="B21" s="9" t="s">
        <v>105</v>
      </c>
      <c r="C21" s="10">
        <v>21111743.174800001</v>
      </c>
      <c r="D21" s="10">
        <v>80632844.656499997</v>
      </c>
      <c r="E21" s="11">
        <f t="shared" si="0"/>
        <v>101744587.83130001</v>
      </c>
      <c r="H21" s="12"/>
    </row>
    <row r="22" spans="1:8" ht="18">
      <c r="A22" s="8">
        <v>17</v>
      </c>
      <c r="B22" s="9" t="s">
        <v>106</v>
      </c>
      <c r="C22" s="10">
        <v>22179873.9428</v>
      </c>
      <c r="D22" s="10">
        <v>84712395.150700003</v>
      </c>
      <c r="E22" s="11">
        <f t="shared" si="0"/>
        <v>106892269.0935</v>
      </c>
      <c r="H22" s="12"/>
    </row>
    <row r="23" spans="1:8" ht="18">
      <c r="A23" s="8">
        <v>18</v>
      </c>
      <c r="B23" s="9" t="s">
        <v>107</v>
      </c>
      <c r="C23" s="10">
        <v>24943368.4617</v>
      </c>
      <c r="D23" s="10">
        <v>95267109.7667</v>
      </c>
      <c r="E23" s="11">
        <f t="shared" si="0"/>
        <v>120210478.22840001</v>
      </c>
      <c r="H23" s="12"/>
    </row>
    <row r="24" spans="1:8" ht="18">
      <c r="A24" s="8">
        <v>19</v>
      </c>
      <c r="B24" s="9" t="s">
        <v>108</v>
      </c>
      <c r="C24" s="10">
        <v>39711980.3803</v>
      </c>
      <c r="D24" s="10">
        <v>151673403.68560001</v>
      </c>
      <c r="E24" s="11">
        <f t="shared" si="0"/>
        <v>191385384.0659</v>
      </c>
      <c r="H24" s="12"/>
    </row>
    <row r="25" spans="1:8" ht="18">
      <c r="A25" s="8">
        <v>20</v>
      </c>
      <c r="B25" s="9" t="s">
        <v>109</v>
      </c>
      <c r="C25" s="10">
        <v>30233406.618700001</v>
      </c>
      <c r="D25" s="10">
        <v>115471543.9243</v>
      </c>
      <c r="E25" s="11">
        <f t="shared" si="0"/>
        <v>145704950.54300001</v>
      </c>
      <c r="H25" s="12"/>
    </row>
    <row r="26" spans="1:8" ht="18">
      <c r="A26" s="8">
        <v>21</v>
      </c>
      <c r="B26" s="9" t="s">
        <v>110</v>
      </c>
      <c r="C26" s="10">
        <v>19080524.8039</v>
      </c>
      <c r="D26" s="10">
        <v>72874938.832100004</v>
      </c>
      <c r="E26" s="11">
        <f t="shared" si="0"/>
        <v>91955463.636000007</v>
      </c>
      <c r="H26" s="12"/>
    </row>
    <row r="27" spans="1:8" ht="18">
      <c r="A27" s="8">
        <v>22</v>
      </c>
      <c r="B27" s="9" t="s">
        <v>111</v>
      </c>
      <c r="C27" s="10">
        <v>19721120.004999999</v>
      </c>
      <c r="D27" s="10">
        <v>75321587.263699993</v>
      </c>
      <c r="E27" s="11">
        <f t="shared" si="0"/>
        <v>95042707.268700004</v>
      </c>
      <c r="H27" s="12"/>
    </row>
    <row r="28" spans="1:8" ht="18">
      <c r="A28" s="8">
        <v>23</v>
      </c>
      <c r="B28" s="9" t="s">
        <v>112</v>
      </c>
      <c r="C28" s="10">
        <v>13954758.090600001</v>
      </c>
      <c r="D28" s="10">
        <v>53297912.542999998</v>
      </c>
      <c r="E28" s="11">
        <f t="shared" si="0"/>
        <v>67252670.633599997</v>
      </c>
      <c r="H28" s="12"/>
    </row>
    <row r="29" spans="1:8" ht="18">
      <c r="A29" s="8">
        <v>24</v>
      </c>
      <c r="B29" s="9" t="s">
        <v>113</v>
      </c>
      <c r="C29" s="10">
        <v>23771877.213300001</v>
      </c>
      <c r="D29" s="10">
        <v>90792790.851300001</v>
      </c>
      <c r="E29" s="11">
        <f t="shared" si="0"/>
        <v>114564668.06460001</v>
      </c>
      <c r="H29" s="12"/>
    </row>
    <row r="30" spans="1:8" ht="18">
      <c r="A30" s="8">
        <v>25</v>
      </c>
      <c r="B30" s="9" t="s">
        <v>114</v>
      </c>
      <c r="C30" s="10">
        <v>12450049.3804</v>
      </c>
      <c r="D30" s="10">
        <v>47550924.116599999</v>
      </c>
      <c r="E30" s="11">
        <f t="shared" si="0"/>
        <v>60000973.497000001</v>
      </c>
      <c r="H30" s="12"/>
    </row>
    <row r="31" spans="1:8" ht="18">
      <c r="A31" s="8">
        <v>26</v>
      </c>
      <c r="B31" s="9" t="s">
        <v>115</v>
      </c>
      <c r="C31" s="10">
        <v>23044081.042100001</v>
      </c>
      <c r="D31" s="10">
        <v>88013092.597800002</v>
      </c>
      <c r="E31" s="11">
        <f t="shared" si="0"/>
        <v>111057173.6399</v>
      </c>
      <c r="H31" s="12"/>
    </row>
    <row r="32" spans="1:8" ht="18">
      <c r="A32" s="8">
        <v>27</v>
      </c>
      <c r="B32" s="9" t="s">
        <v>116</v>
      </c>
      <c r="C32" s="10">
        <v>16439564.0964</v>
      </c>
      <c r="D32" s="10">
        <v>62788222.0361</v>
      </c>
      <c r="E32" s="11">
        <f t="shared" si="0"/>
        <v>79227786.132499993</v>
      </c>
      <c r="H32" s="12"/>
    </row>
    <row r="33" spans="1:8" ht="18">
      <c r="A33" s="8">
        <v>28</v>
      </c>
      <c r="B33" s="9" t="s">
        <v>117</v>
      </c>
      <c r="C33" s="10">
        <v>15700823.587400001</v>
      </c>
      <c r="D33" s="10">
        <v>59966723.677900001</v>
      </c>
      <c r="E33" s="11">
        <f t="shared" si="0"/>
        <v>75667547.265300006</v>
      </c>
      <c r="H33" s="12"/>
    </row>
    <row r="34" spans="1:8" ht="18">
      <c r="A34" s="8">
        <v>29</v>
      </c>
      <c r="B34" s="9" t="s">
        <v>118</v>
      </c>
      <c r="C34" s="10">
        <v>21267162.5163</v>
      </c>
      <c r="D34" s="10">
        <v>81226443.373500004</v>
      </c>
      <c r="E34" s="11">
        <f t="shared" si="0"/>
        <v>102493605.8898</v>
      </c>
      <c r="H34" s="12"/>
    </row>
    <row r="35" spans="1:8" ht="18">
      <c r="A35" s="8">
        <v>30</v>
      </c>
      <c r="B35" s="9" t="s">
        <v>119</v>
      </c>
      <c r="C35" s="10">
        <v>26826866.158399999</v>
      </c>
      <c r="D35" s="10">
        <v>102460820.6767</v>
      </c>
      <c r="E35" s="11">
        <f t="shared" si="0"/>
        <v>129287686.8351</v>
      </c>
      <c r="H35" s="12"/>
    </row>
    <row r="36" spans="1:8" ht="18">
      <c r="A36" s="8">
        <v>31</v>
      </c>
      <c r="B36" s="9" t="s">
        <v>120</v>
      </c>
      <c r="C36" s="10">
        <v>16816850.658300001</v>
      </c>
      <c r="D36" s="10">
        <v>64229206.254100002</v>
      </c>
      <c r="E36" s="11">
        <f t="shared" si="0"/>
        <v>81046056.912400007</v>
      </c>
      <c r="H36" s="12"/>
    </row>
    <row r="37" spans="1:8" ht="18">
      <c r="A37" s="8">
        <v>32</v>
      </c>
      <c r="B37" s="9" t="s">
        <v>121</v>
      </c>
      <c r="C37" s="10">
        <v>20845418.664999999</v>
      </c>
      <c r="D37" s="10">
        <v>79615661.819999993</v>
      </c>
      <c r="E37" s="11">
        <f t="shared" si="0"/>
        <v>100461080.485</v>
      </c>
      <c r="H37" s="12"/>
    </row>
    <row r="38" spans="1:8" ht="18">
      <c r="A38" s="8">
        <v>33</v>
      </c>
      <c r="B38" s="9" t="s">
        <v>122</v>
      </c>
      <c r="C38" s="10">
        <v>20994562.964899998</v>
      </c>
      <c r="D38" s="10">
        <v>80185294.040999994</v>
      </c>
      <c r="E38" s="11">
        <f t="shared" si="0"/>
        <v>101179857.0059</v>
      </c>
      <c r="H38" s="12"/>
    </row>
    <row r="39" spans="1:8" ht="18">
      <c r="A39" s="8">
        <v>34</v>
      </c>
      <c r="B39" s="9" t="s">
        <v>123</v>
      </c>
      <c r="C39" s="10">
        <v>15735495.180500001</v>
      </c>
      <c r="D39" s="10">
        <v>60099146.148599997</v>
      </c>
      <c r="E39" s="11">
        <f t="shared" si="0"/>
        <v>75834641.329099998</v>
      </c>
      <c r="H39" s="12"/>
    </row>
    <row r="40" spans="1:8" ht="18">
      <c r="A40" s="8">
        <v>35</v>
      </c>
      <c r="B40" s="9" t="s">
        <v>124</v>
      </c>
      <c r="C40" s="10">
        <v>15820661.386700001</v>
      </c>
      <c r="D40" s="10">
        <v>60424424.5207</v>
      </c>
      <c r="E40" s="11">
        <f t="shared" si="0"/>
        <v>76245085.907399997</v>
      </c>
      <c r="F40" s="13"/>
      <c r="H40" s="12"/>
    </row>
    <row r="41" spans="1:8" ht="18">
      <c r="A41" s="8">
        <v>36</v>
      </c>
      <c r="B41" s="9" t="s">
        <v>125</v>
      </c>
      <c r="C41" s="10">
        <v>14295025.144400001</v>
      </c>
      <c r="D41" s="10">
        <v>54597506.814499997</v>
      </c>
      <c r="E41" s="11">
        <f t="shared" si="0"/>
        <v>68892531.958900005</v>
      </c>
      <c r="F41" s="13"/>
      <c r="H41" s="12"/>
    </row>
    <row r="42" spans="1:8" ht="18">
      <c r="A42" s="8">
        <v>37</v>
      </c>
      <c r="B42" s="9" t="s">
        <v>933</v>
      </c>
      <c r="C42" s="10">
        <v>6313673.4926000005</v>
      </c>
      <c r="D42" s="10">
        <v>24114041.636500001</v>
      </c>
      <c r="E42" s="11">
        <f t="shared" si="0"/>
        <v>30427715.129099999</v>
      </c>
      <c r="F42" s="14"/>
      <c r="H42" s="12"/>
    </row>
    <row r="43" spans="1:8" ht="17.399999999999999">
      <c r="A43" s="203" t="s">
        <v>47</v>
      </c>
      <c r="B43" s="203"/>
      <c r="C43" s="16">
        <f>SUM(C6:C42)</f>
        <v>694871519.77929997</v>
      </c>
      <c r="D43" s="16">
        <f t="shared" ref="D43:E43" si="1">SUM(D6:D42)</f>
        <v>2653947940.1301999</v>
      </c>
      <c r="E43" s="16">
        <f t="shared" si="1"/>
        <v>3348819459.9095001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MONTHENTRY</vt:lpstr>
      <vt:lpstr>Sum &amp; FG</vt:lpstr>
      <vt:lpstr>State Details (2)</vt:lpstr>
      <vt:lpstr>State Details</vt:lpstr>
      <vt:lpstr>LG Details</vt:lpstr>
      <vt:lpstr>SumSum</vt:lpstr>
      <vt:lpstr>Ecology to States</vt:lpstr>
      <vt:lpstr>ECOLOGY TO INDIVIDUAL LGCS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2024-06-26T14:32:00Z</cp:lastPrinted>
  <dcterms:created xsi:type="dcterms:W3CDTF">2003-11-12T08:54:00Z</dcterms:created>
  <dcterms:modified xsi:type="dcterms:W3CDTF">2024-07-22T11:11:37Z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1033-12.2.0.17119</vt:lpwstr>
  </property>
</Properties>
</file>